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ragaray\Downloads\"/>
    </mc:Choice>
  </mc:AlternateContent>
  <bookViews>
    <workbookView xWindow="0" yWindow="0" windowWidth="28770" windowHeight="11550" activeTab="1"/>
  </bookViews>
  <sheets>
    <sheet name="1 INSTRUCTIVO" sheetId="38" r:id="rId1"/>
    <sheet name="2 MAPA FINAL" sheetId="30" r:id="rId2"/>
    <sheet name="3 FORMULA PROBABILIDADES" sheetId="15" state="hidden" r:id="rId3"/>
    <sheet name="3 MAPA CALOR INHEREN Y RESIDUAL" sheetId="37" r:id="rId4"/>
    <sheet name="4 MAPA CALOR INHERENTE" sheetId="31" r:id="rId5"/>
    <sheet name="6 MAPA CALOR RESIDUAL" sheetId="35" r:id="rId6"/>
    <sheet name="5 VALORACIÓN DEL CONTROL" sheetId="9" state="hidden" r:id="rId7"/>
    <sheet name="4 FORMULAS" sheetId="34" r:id="rId8"/>
    <sheet name="9 RIESGO DEL PROCESO" sheetId="33" state="hidden" r:id="rId9"/>
    <sheet name="8 MAPA RIESGOS" sheetId="36"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0" hidden="1">'1 INSTRUCTIVO'!$B$85:$H$119</definedName>
    <definedName name="_xlnm._FilterDatabase" localSheetId="1" hidden="1">'2 MAPA FINAL'!$A$9:$BU$346</definedName>
    <definedName name="_xlnm._FilterDatabase" localSheetId="2" hidden="1">'3 FORMULA PROBABILIDADES'!$A$8:$N$8</definedName>
    <definedName name="_xlnm._FilterDatabase" localSheetId="3" hidden="1">'3 MAPA CALOR INHEREN Y RESIDUAL'!$A$8:$AL$8</definedName>
    <definedName name="_xlnm._FilterDatabase" localSheetId="4" hidden="1">'4 MAPA CALOR INHERENTE'!$A$8:$AJ$8</definedName>
    <definedName name="_xlnm._FilterDatabase" localSheetId="6" hidden="1">'5 VALORACIÓN DEL CONTROL'!$A$7:$Y$127</definedName>
    <definedName name="_xlnm._FilterDatabase" localSheetId="5" hidden="1">'6 MAPA CALOR RESIDUAL'!$A$8:$AM$8</definedName>
    <definedName name="_xlnm._FilterDatabase" localSheetId="9" hidden="1">'8 MAPA RIESGOS'!$A$8:$AX$8</definedName>
    <definedName name="Afectación_Económica">'3 FORMULA PROBABILIDADES'!$X$9:$X$14</definedName>
    <definedName name="_xlnm.Print_Area" localSheetId="2">'3 FORMULA PROBABILIDADES'!$A$1:$Y$28</definedName>
    <definedName name="Definicion_tratamiento">'4 FORMULAS'!#REF!</definedName>
    <definedName name="E_Relaciones_Laborales">'4 FORMULAS'!$C$11:$C$16</definedName>
    <definedName name="Ejecución_administración_de_procesos">Tabla2[Ejecución_administración_de_procesos]</definedName>
    <definedName name="Evento_externo">'4 FORMULAS'!$F$38:$F$41</definedName>
    <definedName name="F_Usuarios_Productos_y_Prácticas_Organizacionales">'4 FORMULAS'!$C$17:$C$22</definedName>
    <definedName name="Fiscal">'4 FORMULAS'!$B$31:$B$36</definedName>
    <definedName name="Fiscal_A">'4 FORMULAS'!#REF!</definedName>
    <definedName name="Fiscal_B">'4 FORMULAS'!#REF!</definedName>
    <definedName name="G_Daños_Activos_Físicos">'4 FORMULAS'!$C$23:$C$25</definedName>
    <definedName name="Gestión">'4 FORMULAS'!$A$31:$A$34</definedName>
    <definedName name="Gestiòn">'4 FORMULAS'!#REF!</definedName>
    <definedName name="Gestión_A">'4 FORMULAS'!#REF!</definedName>
    <definedName name="Gestión_B">'4 FORMULAS'!#REF!</definedName>
    <definedName name="IMPACTO_PROCESOS" localSheetId="1">'[1]LISTAS FORMULAS'!$C$3:$C$7</definedName>
    <definedName name="IMPACTO_PROCESOS" localSheetId="3">'[1]LISTAS FORMULAS'!$C$3:$C$7</definedName>
    <definedName name="IMPACTO_PROCESOS" localSheetId="4">'[1]LISTAS FORMULAS'!$C$3:$C$7</definedName>
    <definedName name="IMPACTO_PROCESOS" localSheetId="5">'[1]LISTAS FORMULAS'!$C$3:$C$7</definedName>
    <definedName name="IMPACTO_PROCESOS" localSheetId="9">'[1]LISTAS FORMULAS'!$C$3:$C$7</definedName>
    <definedName name="IMPACTO_PROCESOS" localSheetId="8">'[1]LISTAS FORMULAS'!$C$3:$C$7</definedName>
    <definedName name="Infraestructura">'4 FORMULAS'!$E$38:$E$41</definedName>
    <definedName name="Integridad_Pública_Corrupción">'4 FORMULAS'!$D$31:$D$33</definedName>
    <definedName name="Integridad_Pública_LA_FT_FP">Tabla6[Integridad_Pública_LA_FT_FP]</definedName>
    <definedName name="IntegridadPública_Corrupción">'4 FORMULAS'!#REF!</definedName>
    <definedName name="IntegridadPública_LA_FT_FP">'4 FORMULAS'!#REF!</definedName>
    <definedName name="opciones" localSheetId="1">'[1]LISTAS FORMULAS'!$F$3:$F$4</definedName>
    <definedName name="opciones" localSheetId="3">'[1]LISTAS FORMULAS'!$F$3:$F$4</definedName>
    <definedName name="opciones" localSheetId="4">'[1]LISTAS FORMULAS'!$F$3:$F$4</definedName>
    <definedName name="opciones" localSheetId="5">'[1]LISTAS FORMULAS'!$F$3:$F$4</definedName>
    <definedName name="opciones" localSheetId="9">'[1]LISTAS FORMULAS'!$F$3:$F$4</definedName>
    <definedName name="opciones" localSheetId="8">'[1]LISTAS FORMULAS'!$F$3:$F$4</definedName>
    <definedName name="opciones2" localSheetId="1">'[1]LISTAS FORMULAS'!$G$3:$G$5</definedName>
    <definedName name="opciones2" localSheetId="3">'[1]LISTAS FORMULAS'!$G$3:$G$5</definedName>
    <definedName name="opciones2" localSheetId="4">'[1]LISTAS FORMULAS'!$G$3:$G$5</definedName>
    <definedName name="opciones2" localSheetId="5">'[1]LISTAS FORMULAS'!$G$3:$G$5</definedName>
    <definedName name="opciones2" localSheetId="9">'[1]LISTAS FORMULAS'!$G$3:$G$5</definedName>
    <definedName name="opciones2" localSheetId="8">'[1]LISTAS FORMULAS'!$G$3:$G$5</definedName>
    <definedName name="Plan_accion">'4 FORMULAS'!#REF!</definedName>
    <definedName name="Plan_acción">'4 FORMULAS'!#REF!</definedName>
    <definedName name="Plan_de_acción">'4 FORMULAS'!#REF!</definedName>
    <definedName name="Posibilidad__de_efecto_dañoso_sobre_el_interes_patrimonial">'4 FORMULAS'!#REF!</definedName>
    <definedName name="Posibilidad_de_pérdida_Económica">'4 FORMULAS'!#REF!</definedName>
    <definedName name="Quince_Cero" localSheetId="1">'[1]LISTAS FORMULAS'!$F$14:$F$15</definedName>
    <definedName name="Quince_Cero" localSheetId="3">'[1]LISTAS FORMULAS'!$F$14:$F$15</definedName>
    <definedName name="Quince_Cero" localSheetId="4">'[1]LISTAS FORMULAS'!$F$14:$F$15</definedName>
    <definedName name="Quince_Cero" localSheetId="5">'[1]LISTAS FORMULAS'!$F$14:$F$15</definedName>
    <definedName name="Quince_Cero" localSheetId="9">'[1]LISTAS FORMULAS'!$F$14:$F$15</definedName>
    <definedName name="Quince_Cero" localSheetId="8">'[1]LISTAS FORMULAS'!$F$14:$F$15</definedName>
    <definedName name="Rango_Calificacion_Ejecucion" localSheetId="1">'[1]LISTAS FORMULAS'!$H$3:$H$5</definedName>
    <definedName name="Rango_Calificacion_Ejecucion" localSheetId="3">'[1]LISTAS FORMULAS'!$H$3:$H$5</definedName>
    <definedName name="Rango_Calificacion_Ejecucion" localSheetId="4">'[1]LISTAS FORMULAS'!$H$3:$H$5</definedName>
    <definedName name="Rango_Calificacion_Ejecucion" localSheetId="5">'[1]LISTAS FORMULAS'!$H$3:$H$5</definedName>
    <definedName name="Rango_Calificacion_Ejecucion" localSheetId="9">'[1]LISTAS FORMULAS'!$H$3:$H$5</definedName>
    <definedName name="Rango_Calificacion_Ejecucion" localSheetId="8">'[1]LISTAS FORMULAS'!$H$3:$H$5</definedName>
    <definedName name="Reducir_mitigar_Transferir_Evitar">'8 MAPA RIESGOS'!$S$2:$S$4</definedName>
    <definedName name="Reputacional">'3 FORMULA PROBABILIDADES'!$Y$9:$Y$14</definedName>
    <definedName name="Requiere_Plan_de_Acción">'8 MAPA RIESGOS'!$S$2:$S$4</definedName>
    <definedName name="Seg.Información">'4 FORMULAS'!#REF!</definedName>
    <definedName name="Seguridad_Información">'4 FORMULAS'!$C$31:$C$33</definedName>
    <definedName name="Talento_Humano">'4 FORMULAS'!$C$38:$C$41</definedName>
    <definedName name="Tecnología">'4 FORMULAS'!$D$38:$D$42</definedName>
    <definedName name="TIPO" localSheetId="3">'[1]CONTEXTO E IDENTIFICACIÓN'!$E$29:$E$32</definedName>
    <definedName name="TIPO" localSheetId="4">'[1]CONTEXTO E IDENTIFICACIÓN'!$E$29:$E$32</definedName>
    <definedName name="TIPO" localSheetId="5">'[1]CONTEXTO E IDENTIFICACIÓN'!$E$29:$E$32</definedName>
    <definedName name="TIPO" localSheetId="9">'[1]CONTEXTO E IDENTIFICACIÓN'!$E$29:$E$32</definedName>
    <definedName name="TIPO" localSheetId="8">'[1]CONTEXTO E IDENTIFICACIÓN'!$E$29:$E$32</definedName>
    <definedName name="Tipo">'4 FORMULAS'!$A$4:$A$10</definedName>
    <definedName name="_xlnm.Print_Titles" localSheetId="1">'2 MAPA FINAL'!$9:$10</definedName>
    <definedName name="_xlnm.Print_Titles" localSheetId="2">'3 FORMULA PROBABILIDADES'!$5:$8</definedName>
    <definedName name="_xlnm.Print_Titles" localSheetId="6">'5 VALORACIÓN DEL CONTROL'!$3:$7</definedName>
    <definedName name="Transacción_u_Operación_aplica_para_LA_FT_FP">'4 FORMULAS'!$B$38:$B$41</definedName>
  </definedNames>
  <calcPr calcId="162913" concurrentManualCount="12"/>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138" i="30" l="1"/>
  <c r="AB132" i="30"/>
  <c r="AB275" i="30"/>
  <c r="E54" i="35" l="1"/>
  <c r="F54" i="35" s="1"/>
  <c r="Q275" i="30" l="1"/>
  <c r="U281" i="30"/>
  <c r="T281" i="30"/>
  <c r="AB287" i="30"/>
  <c r="AB284" i="30"/>
  <c r="AB283" i="30"/>
  <c r="AB282" i="30"/>
  <c r="AB281" i="30"/>
  <c r="K281" i="30"/>
  <c r="K287" i="30"/>
  <c r="K293" i="30"/>
  <c r="H293" i="30"/>
  <c r="H287" i="30"/>
  <c r="H281" i="30"/>
  <c r="B56" i="31" l="1"/>
  <c r="B56" i="35"/>
  <c r="B54" i="31"/>
  <c r="B54" i="35"/>
  <c r="B55" i="31"/>
  <c r="B55" i="35"/>
  <c r="K119" i="30"/>
  <c r="K65" i="30"/>
  <c r="K71" i="30"/>
  <c r="K77" i="30"/>
  <c r="K83" i="30"/>
  <c r="K89" i="30"/>
  <c r="K95" i="30"/>
  <c r="K101" i="30"/>
  <c r="K107" i="30"/>
  <c r="K113" i="30"/>
  <c r="K59" i="30"/>
  <c r="A27" i="35" l="1"/>
  <c r="A26" i="35"/>
  <c r="A25" i="35"/>
  <c r="A24" i="35"/>
  <c r="A23" i="35"/>
  <c r="A22" i="35"/>
  <c r="A21" i="35"/>
  <c r="A20" i="35"/>
  <c r="A19" i="35"/>
  <c r="A18" i="35"/>
  <c r="D66" i="31" l="1"/>
  <c r="D67" i="31"/>
  <c r="D68" i="31"/>
  <c r="D69" i="31"/>
  <c r="D70" i="31"/>
  <c r="D71" i="31"/>
  <c r="D72" i="31"/>
  <c r="D73" i="31"/>
  <c r="C66" i="31"/>
  <c r="C67" i="31"/>
  <c r="C68" i="31"/>
  <c r="C69" i="31"/>
  <c r="C70" i="31"/>
  <c r="C71" i="31"/>
  <c r="C72" i="31"/>
  <c r="C73" i="31"/>
  <c r="B66" i="31"/>
  <c r="B67" i="31"/>
  <c r="B68" i="31"/>
  <c r="B69" i="31"/>
  <c r="B70" i="31"/>
  <c r="B71" i="31"/>
  <c r="B72" i="31"/>
  <c r="B73" i="31"/>
  <c r="A21" i="31"/>
  <c r="A22" i="31"/>
  <c r="A23" i="31"/>
  <c r="A24" i="31"/>
  <c r="A25" i="31"/>
  <c r="A26" i="31"/>
  <c r="A27" i="31"/>
  <c r="A66" i="31"/>
  <c r="A67" i="31"/>
  <c r="A68" i="31"/>
  <c r="A69" i="31"/>
  <c r="A70" i="31"/>
  <c r="A71" i="31"/>
  <c r="A72" i="31"/>
  <c r="A73" i="31"/>
  <c r="A20" i="31"/>
  <c r="AB246" i="30" l="1"/>
  <c r="AB247" i="30"/>
  <c r="AB248" i="30"/>
  <c r="AB249" i="30"/>
  <c r="AB250" i="30"/>
  <c r="AB251" i="30"/>
  <c r="AB252" i="30"/>
  <c r="AB253" i="30"/>
  <c r="AB254" i="30"/>
  <c r="AB255" i="30"/>
  <c r="AB256" i="30"/>
  <c r="AB257" i="30"/>
  <c r="AB258" i="30"/>
  <c r="AB259" i="30"/>
  <c r="AB260" i="30"/>
  <c r="AB261" i="30"/>
  <c r="AB262" i="30"/>
  <c r="AB263" i="30"/>
  <c r="AB264" i="30"/>
  <c r="AB265" i="30"/>
  <c r="AB266" i="30"/>
  <c r="AB267" i="30"/>
  <c r="AB268" i="30"/>
  <c r="AB269" i="30"/>
  <c r="AB270" i="30"/>
  <c r="AB271" i="30"/>
  <c r="AB272" i="30"/>
  <c r="AB273" i="30"/>
  <c r="AB240" i="30"/>
  <c r="AB241" i="30"/>
  <c r="AB242" i="30"/>
  <c r="AB243" i="30"/>
  <c r="AB244" i="30"/>
  <c r="AB245" i="30"/>
  <c r="AB234" i="30"/>
  <c r="AB235" i="30"/>
  <c r="AB236" i="30"/>
  <c r="AB237" i="30"/>
  <c r="AB238" i="30"/>
  <c r="AB239" i="30"/>
  <c r="AB228" i="30"/>
  <c r="AB229" i="30"/>
  <c r="AB230" i="30"/>
  <c r="AB231" i="30"/>
  <c r="AB232" i="30"/>
  <c r="AB233" i="30"/>
  <c r="AB222" i="30"/>
  <c r="AB223" i="30"/>
  <c r="AB224" i="30"/>
  <c r="AB225" i="30"/>
  <c r="AB226" i="30"/>
  <c r="AB227" i="30"/>
  <c r="AB209" i="30" l="1"/>
  <c r="AB210" i="30"/>
  <c r="AB211" i="30"/>
  <c r="AB212" i="30"/>
  <c r="AB213" i="30"/>
  <c r="AB214" i="30"/>
  <c r="AB215" i="30"/>
  <c r="AB216" i="30"/>
  <c r="AB217" i="30"/>
  <c r="AB218" i="30"/>
  <c r="AB219" i="30"/>
  <c r="AB220" i="30"/>
  <c r="AB221" i="30"/>
  <c r="AB174" i="30" l="1"/>
  <c r="AB175" i="30"/>
  <c r="AB176" i="30"/>
  <c r="AB177" i="30"/>
  <c r="AB178" i="30"/>
  <c r="AB179" i="30"/>
  <c r="AB180" i="30"/>
  <c r="AB181" i="30"/>
  <c r="AB182" i="30"/>
  <c r="AB183" i="30"/>
  <c r="AB184" i="30"/>
  <c r="AB185" i="30"/>
  <c r="AB186" i="30"/>
  <c r="AB187" i="30"/>
  <c r="AB188" i="30"/>
  <c r="AB189" i="30"/>
  <c r="AB190" i="30"/>
  <c r="AB191" i="30"/>
  <c r="AB192" i="30"/>
  <c r="AB193" i="30"/>
  <c r="AB194" i="30"/>
  <c r="AB195" i="30"/>
  <c r="AB196" i="30"/>
  <c r="AB197" i="30"/>
  <c r="AB198" i="30"/>
  <c r="AB199" i="30"/>
  <c r="AB200" i="30"/>
  <c r="AB201" i="30"/>
  <c r="AB202" i="30"/>
  <c r="AB203" i="30"/>
  <c r="AB204" i="30"/>
  <c r="AB205" i="30"/>
  <c r="AB206" i="30"/>
  <c r="AB207" i="30"/>
  <c r="AB208" i="30"/>
  <c r="AB173" i="30"/>
  <c r="AB131" i="30" l="1"/>
  <c r="AB133" i="30"/>
  <c r="AB134" i="30"/>
  <c r="AB135" i="30"/>
  <c r="AB136" i="30"/>
  <c r="AB137" i="30"/>
  <c r="AB139" i="30"/>
  <c r="AB140" i="30"/>
  <c r="AB141" i="30"/>
  <c r="AB142" i="30"/>
  <c r="AB143" i="30"/>
  <c r="AB144" i="30"/>
  <c r="AB145" i="30"/>
  <c r="AB146" i="30"/>
  <c r="AB147" i="30"/>
  <c r="AB148" i="30"/>
  <c r="AB149" i="30"/>
  <c r="AB150" i="30"/>
  <c r="AB151" i="30"/>
  <c r="AB152" i="30"/>
  <c r="AB153" i="30"/>
  <c r="AB154" i="30"/>
  <c r="AB155" i="30"/>
  <c r="AB156" i="30"/>
  <c r="AB157" i="30"/>
  <c r="AB158" i="30"/>
  <c r="AB159" i="30"/>
  <c r="AB160" i="30"/>
  <c r="AB161" i="30"/>
  <c r="AB162" i="30"/>
  <c r="AB163" i="30"/>
  <c r="AB164" i="30"/>
  <c r="AB165" i="30"/>
  <c r="AB166" i="30"/>
  <c r="AB167" i="30"/>
  <c r="AB168" i="30"/>
  <c r="AB169" i="30"/>
  <c r="AB170" i="30"/>
  <c r="AB171" i="30"/>
  <c r="AB172" i="30"/>
  <c r="H173" i="30" l="1"/>
  <c r="H179" i="30"/>
  <c r="H185" i="30"/>
  <c r="H191" i="30"/>
  <c r="H197" i="30"/>
  <c r="H203" i="30"/>
  <c r="H209" i="30"/>
  <c r="H215" i="30"/>
  <c r="H221" i="30"/>
  <c r="H227" i="30"/>
  <c r="H233" i="30"/>
  <c r="H239" i="30"/>
  <c r="H245" i="30"/>
  <c r="H251" i="30"/>
  <c r="H257" i="30"/>
  <c r="H263" i="30"/>
  <c r="H269" i="30"/>
  <c r="H275" i="30"/>
  <c r="H299" i="30"/>
  <c r="H305" i="30"/>
  <c r="H311" i="30"/>
  <c r="H317" i="30"/>
  <c r="H323" i="30"/>
  <c r="H329" i="30"/>
  <c r="H335" i="30"/>
  <c r="H341" i="30"/>
  <c r="H149" i="30"/>
  <c r="H155" i="30"/>
  <c r="H161" i="30"/>
  <c r="H167" i="30"/>
  <c r="H137" i="30"/>
  <c r="H143" i="30"/>
  <c r="H131" i="30"/>
  <c r="B62" i="35" l="1"/>
  <c r="B62" i="31"/>
  <c r="B47" i="35"/>
  <c r="B47" i="31"/>
  <c r="B61" i="35"/>
  <c r="B61" i="31"/>
  <c r="B46" i="35"/>
  <c r="B46" i="31"/>
  <c r="B60" i="35"/>
  <c r="B60" i="31"/>
  <c r="B45" i="35"/>
  <c r="B45" i="31"/>
  <c r="B59" i="35"/>
  <c r="B59" i="31"/>
  <c r="B44" i="35"/>
  <c r="B44" i="31"/>
  <c r="B31" i="35"/>
  <c r="B31" i="31"/>
  <c r="B58" i="31"/>
  <c r="B58" i="35"/>
  <c r="B43" i="31"/>
  <c r="B43" i="35"/>
  <c r="B30" i="35"/>
  <c r="B30" i="31"/>
  <c r="B57" i="31"/>
  <c r="B57" i="35"/>
  <c r="B42" i="31"/>
  <c r="B42" i="35"/>
  <c r="B35" i="31"/>
  <c r="B35" i="35"/>
  <c r="B53" i="31"/>
  <c r="B53" i="35"/>
  <c r="B41" i="31"/>
  <c r="B41" i="35"/>
  <c r="B34" i="31"/>
  <c r="B34" i="35"/>
  <c r="B52" i="35"/>
  <c r="B52" i="31"/>
  <c r="B40" i="35"/>
  <c r="B40" i="31"/>
  <c r="B33" i="31"/>
  <c r="B33" i="35"/>
  <c r="B51" i="35"/>
  <c r="B51" i="31"/>
  <c r="B39" i="35"/>
  <c r="B39" i="31"/>
  <c r="B32" i="35"/>
  <c r="B32" i="31"/>
  <c r="B50" i="35"/>
  <c r="B50" i="31"/>
  <c r="B38" i="35"/>
  <c r="B38" i="31"/>
  <c r="B65" i="31"/>
  <c r="B64" i="35"/>
  <c r="B64" i="31"/>
  <c r="B49" i="35"/>
  <c r="B49" i="31"/>
  <c r="B37" i="35"/>
  <c r="B37" i="31"/>
  <c r="B63" i="35"/>
  <c r="B63" i="31"/>
  <c r="B48" i="35"/>
  <c r="B48" i="31"/>
  <c r="B36" i="35"/>
  <c r="B36" i="31"/>
  <c r="B29" i="31"/>
  <c r="B29" i="35"/>
  <c r="H125" i="30"/>
  <c r="H119" i="30"/>
  <c r="B27" i="31" l="1"/>
  <c r="B27" i="35"/>
  <c r="B28" i="35"/>
  <c r="B28" i="31"/>
  <c r="Q83" i="30"/>
  <c r="AG346" i="30"/>
  <c r="AE346" i="30"/>
  <c r="AD346" i="30"/>
  <c r="AB346" i="30"/>
  <c r="AG345" i="30"/>
  <c r="AE345" i="30"/>
  <c r="AD345" i="30"/>
  <c r="AB345" i="30"/>
  <c r="AG344" i="30"/>
  <c r="AE344" i="30"/>
  <c r="AD344" i="30"/>
  <c r="AB344" i="30"/>
  <c r="AG343" i="30"/>
  <c r="AE343" i="30"/>
  <c r="AD343" i="30"/>
  <c r="AB343" i="30"/>
  <c r="AG342" i="30"/>
  <c r="AE342" i="30"/>
  <c r="AD342" i="30"/>
  <c r="AB342" i="30"/>
  <c r="AG341" i="30"/>
  <c r="AE341" i="30"/>
  <c r="AD341" i="30"/>
  <c r="AB341" i="30"/>
  <c r="U341" i="30"/>
  <c r="T341" i="30"/>
  <c r="R341" i="30"/>
  <c r="Q341" i="30"/>
  <c r="M341" i="30"/>
  <c r="O341" i="30" s="1"/>
  <c r="K341" i="30"/>
  <c r="AG340" i="30"/>
  <c r="AE340" i="30"/>
  <c r="AD340" i="30"/>
  <c r="AB340" i="30"/>
  <c r="AG339" i="30"/>
  <c r="AE339" i="30"/>
  <c r="AD339" i="30"/>
  <c r="AB339" i="30"/>
  <c r="AG338" i="30"/>
  <c r="AE338" i="30"/>
  <c r="AD338" i="30"/>
  <c r="AB338" i="30"/>
  <c r="AG337" i="30"/>
  <c r="AE337" i="30"/>
  <c r="AD337" i="30"/>
  <c r="AB337" i="30"/>
  <c r="AG336" i="30"/>
  <c r="AE336" i="30"/>
  <c r="AD336" i="30"/>
  <c r="AB336" i="30"/>
  <c r="AG335" i="30"/>
  <c r="AE335" i="30"/>
  <c r="AD335" i="30"/>
  <c r="AB335" i="30"/>
  <c r="U335" i="30"/>
  <c r="T335" i="30"/>
  <c r="R335" i="30"/>
  <c r="Q335" i="30"/>
  <c r="M335" i="30"/>
  <c r="O335" i="30" s="1"/>
  <c r="C63" i="31" s="1"/>
  <c r="K335" i="30"/>
  <c r="AG334" i="30"/>
  <c r="AE334" i="30"/>
  <c r="AD334" i="30"/>
  <c r="AB334" i="30"/>
  <c r="AG333" i="30"/>
  <c r="AE333" i="30"/>
  <c r="AD333" i="30"/>
  <c r="AB333" i="30"/>
  <c r="AG332" i="30"/>
  <c r="AE332" i="30"/>
  <c r="AD332" i="30"/>
  <c r="AB332" i="30"/>
  <c r="AG331" i="30"/>
  <c r="AE331" i="30"/>
  <c r="AD331" i="30"/>
  <c r="AB331" i="30"/>
  <c r="AG330" i="30"/>
  <c r="AE330" i="30"/>
  <c r="AD330" i="30"/>
  <c r="AB330" i="30"/>
  <c r="AG329" i="30"/>
  <c r="AE329" i="30"/>
  <c r="AD329" i="30"/>
  <c r="AB329" i="30"/>
  <c r="U329" i="30"/>
  <c r="T329" i="30"/>
  <c r="R329" i="30"/>
  <c r="Q329" i="30"/>
  <c r="M329" i="30"/>
  <c r="N329" i="30" s="1"/>
  <c r="K329" i="30"/>
  <c r="AG328" i="30"/>
  <c r="AE328" i="30"/>
  <c r="AD328" i="30"/>
  <c r="AB328" i="30"/>
  <c r="AG327" i="30"/>
  <c r="AE327" i="30"/>
  <c r="AD327" i="30"/>
  <c r="AB327" i="30"/>
  <c r="AG326" i="30"/>
  <c r="AE326" i="30"/>
  <c r="AD326" i="30"/>
  <c r="AB326" i="30"/>
  <c r="AG325" i="30"/>
  <c r="AE325" i="30"/>
  <c r="AD325" i="30"/>
  <c r="AB325" i="30"/>
  <c r="AG324" i="30"/>
  <c r="AE324" i="30"/>
  <c r="AD324" i="30"/>
  <c r="AB324" i="30"/>
  <c r="AG323" i="30"/>
  <c r="AE323" i="30"/>
  <c r="AD323" i="30"/>
  <c r="AB323" i="30"/>
  <c r="U323" i="30"/>
  <c r="T323" i="30"/>
  <c r="R323" i="30"/>
  <c r="Q323" i="30"/>
  <c r="M323" i="30"/>
  <c r="O323" i="30" s="1"/>
  <c r="C61" i="31" s="1"/>
  <c r="K323" i="30"/>
  <c r="AG322" i="30"/>
  <c r="AE322" i="30"/>
  <c r="AD322" i="30"/>
  <c r="AB322" i="30"/>
  <c r="AG321" i="30"/>
  <c r="AE321" i="30"/>
  <c r="AD321" i="30"/>
  <c r="AB321" i="30"/>
  <c r="AG320" i="30"/>
  <c r="AE320" i="30"/>
  <c r="AD320" i="30"/>
  <c r="AB320" i="30"/>
  <c r="AG319" i="30"/>
  <c r="AE319" i="30"/>
  <c r="AD319" i="30"/>
  <c r="AB319" i="30"/>
  <c r="AG318" i="30"/>
  <c r="AE318" i="30"/>
  <c r="AD318" i="30"/>
  <c r="AB318" i="30"/>
  <c r="AG317" i="30"/>
  <c r="AE317" i="30"/>
  <c r="AD317" i="30"/>
  <c r="AB317" i="30"/>
  <c r="U317" i="30"/>
  <c r="T317" i="30"/>
  <c r="R317" i="30"/>
  <c r="Q317" i="30"/>
  <c r="M317" i="30"/>
  <c r="O317" i="30" s="1"/>
  <c r="C60" i="31" s="1"/>
  <c r="K317" i="30"/>
  <c r="AG316" i="30"/>
  <c r="AE316" i="30"/>
  <c r="AD316" i="30"/>
  <c r="AB316" i="30"/>
  <c r="AG315" i="30"/>
  <c r="AE315" i="30"/>
  <c r="AD315" i="30"/>
  <c r="AB315" i="30"/>
  <c r="AG314" i="30"/>
  <c r="AE314" i="30"/>
  <c r="AD314" i="30"/>
  <c r="AB314" i="30"/>
  <c r="AG313" i="30"/>
  <c r="AE313" i="30"/>
  <c r="AD313" i="30"/>
  <c r="AB313" i="30"/>
  <c r="AG312" i="30"/>
  <c r="AE312" i="30"/>
  <c r="AD312" i="30"/>
  <c r="AB312" i="30"/>
  <c r="AG311" i="30"/>
  <c r="AE311" i="30"/>
  <c r="AD311" i="30"/>
  <c r="AB311" i="30"/>
  <c r="U311" i="30"/>
  <c r="T311" i="30"/>
  <c r="R311" i="30"/>
  <c r="Q311" i="30"/>
  <c r="M311" i="30"/>
  <c r="O311" i="30" s="1"/>
  <c r="C59" i="31" s="1"/>
  <c r="K311" i="30"/>
  <c r="AG310" i="30"/>
  <c r="AE310" i="30"/>
  <c r="AD310" i="30"/>
  <c r="AB310" i="30"/>
  <c r="AG309" i="30"/>
  <c r="AE309" i="30"/>
  <c r="AD309" i="30"/>
  <c r="AB309" i="30"/>
  <c r="AG308" i="30"/>
  <c r="AE308" i="30"/>
  <c r="AD308" i="30"/>
  <c r="AB308" i="30"/>
  <c r="AG307" i="30"/>
  <c r="AE307" i="30"/>
  <c r="AD307" i="30"/>
  <c r="AB307" i="30"/>
  <c r="AG306" i="30"/>
  <c r="AE306" i="30"/>
  <c r="AD306" i="30"/>
  <c r="AB306" i="30"/>
  <c r="AG305" i="30"/>
  <c r="AE305" i="30"/>
  <c r="AD305" i="30"/>
  <c r="AB305" i="30"/>
  <c r="U305" i="30"/>
  <c r="T305" i="30"/>
  <c r="R305" i="30"/>
  <c r="Q305" i="30"/>
  <c r="M305" i="30"/>
  <c r="O305" i="30" s="1"/>
  <c r="C58" i="31" s="1"/>
  <c r="K305" i="30"/>
  <c r="AG304" i="30"/>
  <c r="AE304" i="30"/>
  <c r="AD304" i="30"/>
  <c r="AB304" i="30"/>
  <c r="AG303" i="30"/>
  <c r="AE303" i="30"/>
  <c r="AD303" i="30"/>
  <c r="AB303" i="30"/>
  <c r="AG302" i="30"/>
  <c r="AE302" i="30"/>
  <c r="AD302" i="30"/>
  <c r="AB302" i="30"/>
  <c r="AG301" i="30"/>
  <c r="AE301" i="30"/>
  <c r="AD301" i="30"/>
  <c r="AB301" i="30"/>
  <c r="AG300" i="30"/>
  <c r="AE300" i="30"/>
  <c r="AD300" i="30"/>
  <c r="AB300" i="30"/>
  <c r="AG299" i="30"/>
  <c r="AD299" i="30"/>
  <c r="AB299" i="30"/>
  <c r="U299" i="30"/>
  <c r="T299" i="30"/>
  <c r="R299" i="30"/>
  <c r="Q299" i="30"/>
  <c r="M299" i="30"/>
  <c r="O299" i="30" s="1"/>
  <c r="C57" i="31" s="1"/>
  <c r="E57" i="31" s="1"/>
  <c r="K299" i="30"/>
  <c r="AG298" i="30"/>
  <c r="AD298" i="30"/>
  <c r="AB298" i="30"/>
  <c r="AG297" i="30"/>
  <c r="AD297" i="30"/>
  <c r="AB297" i="30"/>
  <c r="AG296" i="30"/>
  <c r="AD296" i="30"/>
  <c r="AB296" i="30"/>
  <c r="AG295" i="30"/>
  <c r="AD295" i="30"/>
  <c r="AB295" i="30"/>
  <c r="AG294" i="30"/>
  <c r="AD294" i="30"/>
  <c r="AB294" i="30"/>
  <c r="AG293" i="30"/>
  <c r="AD293" i="30"/>
  <c r="AB293" i="30"/>
  <c r="U293" i="30"/>
  <c r="T293" i="30"/>
  <c r="R293" i="30"/>
  <c r="Q293" i="30"/>
  <c r="M293" i="30"/>
  <c r="O293" i="30" s="1"/>
  <c r="C56" i="31" s="1"/>
  <c r="AG292" i="30"/>
  <c r="AD292" i="30"/>
  <c r="AB292" i="30"/>
  <c r="AG291" i="30"/>
  <c r="AD291" i="30"/>
  <c r="AB291" i="30"/>
  <c r="AG290" i="30"/>
  <c r="AD290" i="30"/>
  <c r="AB290" i="30"/>
  <c r="AG289" i="30"/>
  <c r="AD289" i="30"/>
  <c r="AB289" i="30"/>
  <c r="AG288" i="30"/>
  <c r="AD288" i="30"/>
  <c r="AB288" i="30"/>
  <c r="AG287" i="30"/>
  <c r="AD287" i="30"/>
  <c r="U287" i="30"/>
  <c r="T287" i="30"/>
  <c r="R287" i="30"/>
  <c r="Q287" i="30"/>
  <c r="M287" i="30"/>
  <c r="O287" i="30" s="1"/>
  <c r="C55" i="31" s="1"/>
  <c r="AG286" i="30"/>
  <c r="AD286" i="30"/>
  <c r="AB286" i="30"/>
  <c r="AG285" i="30"/>
  <c r="AD285" i="30"/>
  <c r="AB285" i="30"/>
  <c r="AG284" i="30"/>
  <c r="AD284" i="30"/>
  <c r="AG283" i="30"/>
  <c r="AD283" i="30"/>
  <c r="AG282" i="30"/>
  <c r="AD282" i="30"/>
  <c r="AG281" i="30"/>
  <c r="AD281" i="30"/>
  <c r="R281" i="30"/>
  <c r="Q281" i="30"/>
  <c r="V281" i="30" s="1"/>
  <c r="W281" i="30" s="1"/>
  <c r="M281" i="30"/>
  <c r="O281" i="30" s="1"/>
  <c r="C54" i="31" s="1"/>
  <c r="AG280" i="30"/>
  <c r="AD280" i="30"/>
  <c r="AB280" i="30"/>
  <c r="AG279" i="30"/>
  <c r="AD279" i="30"/>
  <c r="AB279" i="30"/>
  <c r="AG278" i="30"/>
  <c r="AD278" i="30"/>
  <c r="AB278" i="30"/>
  <c r="AG277" i="30"/>
  <c r="AD277" i="30"/>
  <c r="AB277" i="30"/>
  <c r="AG276" i="30"/>
  <c r="AD276" i="30"/>
  <c r="AB276" i="30"/>
  <c r="U275" i="30"/>
  <c r="T275" i="30"/>
  <c r="R275" i="30"/>
  <c r="M275" i="30"/>
  <c r="O275" i="30" s="1"/>
  <c r="C53" i="31" s="1"/>
  <c r="K275" i="30"/>
  <c r="AG274" i="30"/>
  <c r="AE274" i="30"/>
  <c r="AD274" i="30"/>
  <c r="AB274" i="30"/>
  <c r="AG273" i="30"/>
  <c r="AE273" i="30"/>
  <c r="AD273" i="30"/>
  <c r="AG272" i="30"/>
  <c r="AE272" i="30"/>
  <c r="AD272" i="30"/>
  <c r="AG271" i="30"/>
  <c r="AE271" i="30"/>
  <c r="AD271" i="30"/>
  <c r="AG270" i="30"/>
  <c r="AE270" i="30"/>
  <c r="AD270" i="30"/>
  <c r="U269" i="30"/>
  <c r="T269" i="30"/>
  <c r="R269" i="30"/>
  <c r="Q269" i="30"/>
  <c r="M269" i="30"/>
  <c r="O269" i="30" s="1"/>
  <c r="C52" i="31" s="1"/>
  <c r="K269" i="30"/>
  <c r="U263" i="30"/>
  <c r="T263" i="30"/>
  <c r="R263" i="30"/>
  <c r="Q263" i="30"/>
  <c r="M263" i="30"/>
  <c r="O263" i="30" s="1"/>
  <c r="C51" i="31" s="1"/>
  <c r="K263" i="30"/>
  <c r="U257" i="30"/>
  <c r="T257" i="30"/>
  <c r="R257" i="30"/>
  <c r="Q257" i="30"/>
  <c r="M257" i="30"/>
  <c r="O257" i="30" s="1"/>
  <c r="C50" i="31" s="1"/>
  <c r="K257" i="30"/>
  <c r="U251" i="30"/>
  <c r="T251" i="30"/>
  <c r="R251" i="30"/>
  <c r="Q251" i="30"/>
  <c r="M251" i="30"/>
  <c r="O251" i="30" s="1"/>
  <c r="C49" i="31" s="1"/>
  <c r="K251" i="30"/>
  <c r="AG250" i="30"/>
  <c r="AE250" i="30"/>
  <c r="AD250" i="30"/>
  <c r="AG249" i="30"/>
  <c r="AE249" i="30"/>
  <c r="AD249" i="30"/>
  <c r="AG248" i="30"/>
  <c r="AE248" i="30"/>
  <c r="AD248" i="30"/>
  <c r="AG247" i="30"/>
  <c r="AE247" i="30"/>
  <c r="AD247" i="30"/>
  <c r="AG246" i="30"/>
  <c r="AE246" i="30"/>
  <c r="AD246" i="30"/>
  <c r="U245" i="30"/>
  <c r="T245" i="30"/>
  <c r="R245" i="30"/>
  <c r="Q245" i="30"/>
  <c r="M245" i="30"/>
  <c r="O245" i="30" s="1"/>
  <c r="C48" i="31" s="1"/>
  <c r="K245" i="30"/>
  <c r="AG244" i="30"/>
  <c r="AE244" i="30"/>
  <c r="AD244" i="30"/>
  <c r="AG243" i="30"/>
  <c r="AE243" i="30"/>
  <c r="AD243" i="30"/>
  <c r="AG242" i="30"/>
  <c r="AE242" i="30"/>
  <c r="AD242" i="30"/>
  <c r="AG241" i="30"/>
  <c r="AE241" i="30"/>
  <c r="AD241" i="30"/>
  <c r="AG240" i="30"/>
  <c r="AE240" i="30"/>
  <c r="AD240" i="30"/>
  <c r="U239" i="30"/>
  <c r="T239" i="30"/>
  <c r="R239" i="30"/>
  <c r="Q239" i="30"/>
  <c r="M239" i="30"/>
  <c r="O239" i="30" s="1"/>
  <c r="C47" i="31" s="1"/>
  <c r="K239" i="30"/>
  <c r="AG238" i="30"/>
  <c r="AE238" i="30"/>
  <c r="AD238" i="30"/>
  <c r="AG237" i="30"/>
  <c r="AE237" i="30"/>
  <c r="AD237" i="30"/>
  <c r="AG236" i="30"/>
  <c r="AE236" i="30"/>
  <c r="AD236" i="30"/>
  <c r="AG235" i="30"/>
  <c r="AE235" i="30"/>
  <c r="AD235" i="30"/>
  <c r="AG234" i="30"/>
  <c r="AE234" i="30"/>
  <c r="AD234" i="30"/>
  <c r="U233" i="30"/>
  <c r="T233" i="30"/>
  <c r="R233" i="30"/>
  <c r="Q233" i="30"/>
  <c r="M233" i="30"/>
  <c r="O233" i="30" s="1"/>
  <c r="C46" i="31" s="1"/>
  <c r="K233" i="30"/>
  <c r="AG232" i="30"/>
  <c r="AE232" i="30"/>
  <c r="AD232" i="30"/>
  <c r="AG231" i="30"/>
  <c r="AE231" i="30"/>
  <c r="AD231" i="30"/>
  <c r="AG230" i="30"/>
  <c r="AE230" i="30"/>
  <c r="AD230" i="30"/>
  <c r="AG229" i="30"/>
  <c r="AE229" i="30"/>
  <c r="AD229" i="30"/>
  <c r="AG228" i="30"/>
  <c r="AE228" i="30"/>
  <c r="AD228" i="30"/>
  <c r="U227" i="30"/>
  <c r="T227" i="30"/>
  <c r="R227" i="30"/>
  <c r="Q227" i="30"/>
  <c r="M227" i="30"/>
  <c r="O227" i="30" s="1"/>
  <c r="C45" i="31" s="1"/>
  <c r="K227" i="30"/>
  <c r="AG226" i="30"/>
  <c r="AE226" i="30"/>
  <c r="AD226" i="30"/>
  <c r="AG225" i="30"/>
  <c r="AE225" i="30"/>
  <c r="AD225" i="30"/>
  <c r="AG224" i="30"/>
  <c r="AE224" i="30"/>
  <c r="AD224" i="30"/>
  <c r="AG223" i="30"/>
  <c r="AE223" i="30"/>
  <c r="AD223" i="30"/>
  <c r="AG222" i="30"/>
  <c r="AE222" i="30"/>
  <c r="AD222" i="30"/>
  <c r="U221" i="30"/>
  <c r="T221" i="30"/>
  <c r="R221" i="30"/>
  <c r="Q221" i="30"/>
  <c r="M221" i="30"/>
  <c r="O221" i="30" s="1"/>
  <c r="C44" i="31" s="1"/>
  <c r="K221" i="30"/>
  <c r="U215" i="30"/>
  <c r="T215" i="30"/>
  <c r="R215" i="30"/>
  <c r="Q215" i="30"/>
  <c r="M215" i="30"/>
  <c r="O215" i="30" s="1"/>
  <c r="C43" i="31" s="1"/>
  <c r="K215" i="30"/>
  <c r="AL212" i="30"/>
  <c r="AL209" i="30"/>
  <c r="U209" i="30"/>
  <c r="T209" i="30"/>
  <c r="R209" i="30"/>
  <c r="Q209" i="30"/>
  <c r="M209" i="30"/>
  <c r="O209" i="30" s="1"/>
  <c r="C42" i="31" s="1"/>
  <c r="K209" i="30"/>
  <c r="AG208" i="30"/>
  <c r="AE208" i="30"/>
  <c r="AD208" i="30"/>
  <c r="AG207" i="30"/>
  <c r="AE207" i="30"/>
  <c r="AD207" i="30"/>
  <c r="AG206" i="30"/>
  <c r="AE206" i="30"/>
  <c r="AD206" i="30"/>
  <c r="AG205" i="30"/>
  <c r="AE205" i="30"/>
  <c r="AD205" i="30"/>
  <c r="AG204" i="30"/>
  <c r="AE204" i="30"/>
  <c r="AD204" i="30"/>
  <c r="U203" i="30"/>
  <c r="T203" i="30"/>
  <c r="R203" i="30"/>
  <c r="Q203" i="30"/>
  <c r="M203" i="30"/>
  <c r="O203" i="30" s="1"/>
  <c r="C41" i="31" s="1"/>
  <c r="K203" i="30"/>
  <c r="AG202" i="30"/>
  <c r="AE202" i="30"/>
  <c r="AD202" i="30"/>
  <c r="AG201" i="30"/>
  <c r="AE201" i="30"/>
  <c r="AD201" i="30"/>
  <c r="AG200" i="30"/>
  <c r="AE200" i="30"/>
  <c r="AD200" i="30"/>
  <c r="AG199" i="30"/>
  <c r="AE199" i="30"/>
  <c r="AD199" i="30"/>
  <c r="AG198" i="30"/>
  <c r="AE198" i="30"/>
  <c r="AD198" i="30"/>
  <c r="AL197" i="30"/>
  <c r="U197" i="30"/>
  <c r="T197" i="30"/>
  <c r="R197" i="30"/>
  <c r="Q197" i="30"/>
  <c r="M197" i="30"/>
  <c r="O197" i="30" s="1"/>
  <c r="C40" i="31" s="1"/>
  <c r="K197" i="30"/>
  <c r="AL196" i="30"/>
  <c r="AL192" i="30"/>
  <c r="AL191" i="30"/>
  <c r="U191" i="30"/>
  <c r="T191" i="30"/>
  <c r="R191" i="30"/>
  <c r="Q191" i="30"/>
  <c r="M191" i="30"/>
  <c r="O191" i="30" s="1"/>
  <c r="C39" i="31" s="1"/>
  <c r="K191" i="30"/>
  <c r="AL190" i="30"/>
  <c r="AL189" i="30"/>
  <c r="AL188" i="30"/>
  <c r="AL187" i="30"/>
  <c r="AL185" i="30"/>
  <c r="U185" i="30"/>
  <c r="T185" i="30"/>
  <c r="R185" i="30"/>
  <c r="Q185" i="30"/>
  <c r="M185" i="30"/>
  <c r="N185" i="30" s="1"/>
  <c r="K185" i="30"/>
  <c r="AL184" i="30"/>
  <c r="AL180" i="30"/>
  <c r="AL179" i="30"/>
  <c r="U179" i="30"/>
  <c r="T179" i="30"/>
  <c r="R179" i="30"/>
  <c r="Q179" i="30"/>
  <c r="M179" i="30"/>
  <c r="O179" i="30" s="1"/>
  <c r="C37" i="31" s="1"/>
  <c r="K179" i="30"/>
  <c r="AL178" i="30"/>
  <c r="AL176" i="30"/>
  <c r="AL175" i="30"/>
  <c r="AL173" i="30"/>
  <c r="U173" i="30"/>
  <c r="T173" i="30"/>
  <c r="R173" i="30"/>
  <c r="Q173" i="30"/>
  <c r="M173" i="30"/>
  <c r="O173" i="30" s="1"/>
  <c r="C36" i="31" s="1"/>
  <c r="K173" i="30"/>
  <c r="AG172" i="30"/>
  <c r="AE172" i="30"/>
  <c r="AD172" i="30"/>
  <c r="AG171" i="30"/>
  <c r="AE171" i="30"/>
  <c r="AD171" i="30"/>
  <c r="AG170" i="30"/>
  <c r="AE170" i="30"/>
  <c r="AD170" i="30"/>
  <c r="AG169" i="30"/>
  <c r="AE169" i="30"/>
  <c r="AD169" i="30"/>
  <c r="AG168" i="30"/>
  <c r="AE168" i="30"/>
  <c r="AD168" i="30"/>
  <c r="AL167" i="30"/>
  <c r="U167" i="30"/>
  <c r="T167" i="30"/>
  <c r="R167" i="30"/>
  <c r="Q167" i="30"/>
  <c r="M167" i="30"/>
  <c r="N167" i="30" s="1"/>
  <c r="K167" i="30"/>
  <c r="AL166" i="30"/>
  <c r="AL164" i="30"/>
  <c r="AL163" i="30"/>
  <c r="AL161" i="30"/>
  <c r="U161" i="30"/>
  <c r="T161" i="30"/>
  <c r="R161" i="30"/>
  <c r="Q161" i="30"/>
  <c r="M161" i="30"/>
  <c r="O161" i="30" s="1"/>
  <c r="C34" i="31" s="1"/>
  <c r="K161" i="30"/>
  <c r="AL160" i="30"/>
  <c r="AL157" i="30"/>
  <c r="U155" i="30"/>
  <c r="T155" i="30"/>
  <c r="R155" i="30"/>
  <c r="Q155" i="30"/>
  <c r="M155" i="30"/>
  <c r="O155" i="30" s="1"/>
  <c r="C33" i="31" s="1"/>
  <c r="K155" i="30"/>
  <c r="AL151" i="30"/>
  <c r="AL149" i="30"/>
  <c r="U149" i="30"/>
  <c r="T149" i="30"/>
  <c r="R149" i="30"/>
  <c r="Q149" i="30"/>
  <c r="M149" i="30"/>
  <c r="O149" i="30" s="1"/>
  <c r="C32" i="31" s="1"/>
  <c r="K149" i="30"/>
  <c r="AL146" i="30"/>
  <c r="AL145" i="30"/>
  <c r="AL144" i="30"/>
  <c r="U143" i="30"/>
  <c r="T143" i="30"/>
  <c r="R143" i="30"/>
  <c r="Q143" i="30"/>
  <c r="M143" i="30"/>
  <c r="N143" i="30" s="1"/>
  <c r="K143" i="30"/>
  <c r="AL140" i="30"/>
  <c r="AL138" i="30"/>
  <c r="AL137" i="30"/>
  <c r="U137" i="30"/>
  <c r="T137" i="30"/>
  <c r="R137" i="30"/>
  <c r="Q137" i="30"/>
  <c r="M137" i="30"/>
  <c r="O137" i="30" s="1"/>
  <c r="C30" i="31" s="1"/>
  <c r="K137" i="30"/>
  <c r="AL136" i="30"/>
  <c r="AL134" i="30"/>
  <c r="AL133" i="30"/>
  <c r="AL131" i="30"/>
  <c r="U131" i="30"/>
  <c r="T131" i="30"/>
  <c r="R131" i="30"/>
  <c r="Q131" i="30"/>
  <c r="M131" i="30"/>
  <c r="O131" i="30" s="1"/>
  <c r="C29" i="31" s="1"/>
  <c r="K131" i="30"/>
  <c r="AG130" i="30"/>
  <c r="AE130" i="30"/>
  <c r="AD130" i="30"/>
  <c r="AB130" i="30"/>
  <c r="AG129" i="30"/>
  <c r="AE129" i="30"/>
  <c r="AD129" i="30"/>
  <c r="AB129" i="30"/>
  <c r="AG128" i="30"/>
  <c r="AE128" i="30"/>
  <c r="AD128" i="30"/>
  <c r="AB128" i="30"/>
  <c r="AG127" i="30"/>
  <c r="AE127" i="30"/>
  <c r="AD127" i="30"/>
  <c r="AB127" i="30"/>
  <c r="AG126" i="30"/>
  <c r="AE126" i="30"/>
  <c r="AD126" i="30"/>
  <c r="AB126" i="30"/>
  <c r="AG125" i="30"/>
  <c r="AD125" i="30"/>
  <c r="AB125" i="30"/>
  <c r="U125" i="30"/>
  <c r="T125" i="30"/>
  <c r="R125" i="30"/>
  <c r="Q125" i="30"/>
  <c r="M125" i="30"/>
  <c r="O125" i="30" s="1"/>
  <c r="C28" i="31" s="1"/>
  <c r="K125" i="30"/>
  <c r="AQ281" i="30" l="1"/>
  <c r="D54" i="31"/>
  <c r="E54" i="31"/>
  <c r="C65" i="31"/>
  <c r="C64" i="31"/>
  <c r="AL235" i="30"/>
  <c r="AL226" i="30"/>
  <c r="AL238" i="30"/>
  <c r="V341" i="30"/>
  <c r="W341" i="30" s="1"/>
  <c r="D64" i="31" s="1"/>
  <c r="V227" i="30"/>
  <c r="W227" i="30" s="1"/>
  <c r="D45" i="31" s="1"/>
  <c r="E45" i="31" s="1"/>
  <c r="V239" i="30"/>
  <c r="W239" i="30" s="1"/>
  <c r="D47" i="31" s="1"/>
  <c r="E47" i="31" s="1"/>
  <c r="V275" i="30"/>
  <c r="AN275" i="30" s="1"/>
  <c r="AN276" i="30" s="1"/>
  <c r="AN277" i="30" s="1"/>
  <c r="AN278" i="30" s="1"/>
  <c r="AN279" i="30" s="1"/>
  <c r="AN280" i="30" s="1"/>
  <c r="E53" i="35" s="1"/>
  <c r="F53" i="35" s="1"/>
  <c r="V287" i="30"/>
  <c r="W287" i="30" s="1"/>
  <c r="D55" i="31" s="1"/>
  <c r="E55" i="31" s="1"/>
  <c r="V299" i="30"/>
  <c r="W299" i="30" s="1"/>
  <c r="D57" i="31" s="1"/>
  <c r="V335" i="30"/>
  <c r="W335" i="30" s="1"/>
  <c r="D63" i="31" s="1"/>
  <c r="AL229" i="30"/>
  <c r="AL227" i="30"/>
  <c r="AL254" i="30"/>
  <c r="AL266" i="30"/>
  <c r="V245" i="30"/>
  <c r="W245" i="30" s="1"/>
  <c r="D48" i="31" s="1"/>
  <c r="E48" i="31" s="1"/>
  <c r="V257" i="30"/>
  <c r="W257" i="30" s="1"/>
  <c r="D50" i="31" s="1"/>
  <c r="E50" i="31" s="1"/>
  <c r="V293" i="30"/>
  <c r="W293" i="30" s="1"/>
  <c r="D56" i="31" s="1"/>
  <c r="E56" i="31" s="1"/>
  <c r="N341" i="30"/>
  <c r="AM341" i="30" s="1"/>
  <c r="AM342" i="30" s="1"/>
  <c r="AM343" i="30" s="1"/>
  <c r="AM344" i="30" s="1"/>
  <c r="AM345" i="30" s="1"/>
  <c r="AM346" i="30" s="1"/>
  <c r="AO341" i="30" s="1"/>
  <c r="V317" i="30"/>
  <c r="W317" i="30" s="1"/>
  <c r="D60" i="31" s="1"/>
  <c r="V329" i="30"/>
  <c r="W329" i="30" s="1"/>
  <c r="D62" i="31" s="1"/>
  <c r="AL307" i="30"/>
  <c r="AL336" i="30"/>
  <c r="AL236" i="30"/>
  <c r="AL245" i="30"/>
  <c r="AL248" i="30"/>
  <c r="AL284" i="30"/>
  <c r="AL293" i="30"/>
  <c r="AL305" i="30"/>
  <c r="AL308" i="30"/>
  <c r="AL318" i="30"/>
  <c r="AL330" i="30"/>
  <c r="AL205" i="30"/>
  <c r="AL287" i="30"/>
  <c r="AL299" i="30"/>
  <c r="AL314" i="30"/>
  <c r="N275" i="30"/>
  <c r="AL315" i="30"/>
  <c r="V215" i="30"/>
  <c r="W215" i="30" s="1"/>
  <c r="D43" i="31" s="1"/>
  <c r="E43" i="31" s="1"/>
  <c r="V251" i="30"/>
  <c r="V263" i="30"/>
  <c r="W263" i="30" s="1"/>
  <c r="D51" i="31" s="1"/>
  <c r="E51" i="31" s="1"/>
  <c r="AL277" i="30"/>
  <c r="AL289" i="30"/>
  <c r="AL292" i="30"/>
  <c r="AL304" i="30"/>
  <c r="V311" i="30"/>
  <c r="W311" i="30" s="1"/>
  <c r="D59" i="31" s="1"/>
  <c r="AL329" i="30"/>
  <c r="AL332" i="30"/>
  <c r="AL291" i="30"/>
  <c r="AL246" i="30"/>
  <c r="AL258" i="30"/>
  <c r="AL270" i="30"/>
  <c r="AL313" i="30"/>
  <c r="V323" i="30"/>
  <c r="W323" i="30" s="1"/>
  <c r="D61" i="31" s="1"/>
  <c r="AL297" i="30"/>
  <c r="N305" i="30"/>
  <c r="AM305" i="30" s="1"/>
  <c r="AM306" i="30" s="1"/>
  <c r="AM307" i="30" s="1"/>
  <c r="AM308" i="30" s="1"/>
  <c r="AM309" i="30" s="1"/>
  <c r="AM310" i="30" s="1"/>
  <c r="V221" i="30"/>
  <c r="W221" i="30" s="1"/>
  <c r="D44" i="31" s="1"/>
  <c r="E44" i="31" s="1"/>
  <c r="V269" i="30"/>
  <c r="W269" i="30" s="1"/>
  <c r="D52" i="31" s="1"/>
  <c r="E52" i="31" s="1"/>
  <c r="AL286" i="30"/>
  <c r="AL295" i="30"/>
  <c r="AL298" i="30"/>
  <c r="V305" i="30"/>
  <c r="W305" i="30" s="1"/>
  <c r="D58" i="31" s="1"/>
  <c r="AL323" i="30"/>
  <c r="AL211" i="30"/>
  <c r="AL216" i="30"/>
  <c r="AL252" i="30"/>
  <c r="AL259" i="30"/>
  <c r="AL264" i="30"/>
  <c r="N233" i="30"/>
  <c r="AL208" i="30"/>
  <c r="N215" i="30"/>
  <c r="V233" i="30"/>
  <c r="W233" i="30" s="1"/>
  <c r="D46" i="31" s="1"/>
  <c r="E46" i="31" s="1"/>
  <c r="AL247" i="30"/>
  <c r="AL282" i="30"/>
  <c r="AL221" i="30"/>
  <c r="AL278" i="30"/>
  <c r="AL306" i="30"/>
  <c r="AL217" i="30"/>
  <c r="AL220" i="30"/>
  <c r="N227" i="30"/>
  <c r="V203" i="30"/>
  <c r="W203" i="30" s="1"/>
  <c r="D41" i="31" s="1"/>
  <c r="E41" i="31" s="1"/>
  <c r="V209" i="30"/>
  <c r="W209" i="30" s="1"/>
  <c r="D42" i="31" s="1"/>
  <c r="E42" i="31" s="1"/>
  <c r="AL222" i="30"/>
  <c r="AL241" i="30"/>
  <c r="AL244" i="30"/>
  <c r="AL260" i="30"/>
  <c r="AL310" i="30"/>
  <c r="AL218" i="30"/>
  <c r="AL253" i="30"/>
  <c r="AL269" i="30"/>
  <c r="AL234" i="30"/>
  <c r="AL265" i="30"/>
  <c r="AL268" i="30"/>
  <c r="AL325" i="30"/>
  <c r="AL339" i="30"/>
  <c r="AL337" i="30"/>
  <c r="AL342" i="30"/>
  <c r="AL326" i="30"/>
  <c r="AL338" i="30"/>
  <c r="AL343" i="30"/>
  <c r="AL199" i="30"/>
  <c r="V197" i="30"/>
  <c r="N197" i="30"/>
  <c r="AM197" i="30" s="1"/>
  <c r="AM198" i="30" s="1"/>
  <c r="AM199" i="30" s="1"/>
  <c r="AM200" i="30" s="1"/>
  <c r="AM201" i="30" s="1"/>
  <c r="AM202" i="30" s="1"/>
  <c r="C40" i="35" s="1"/>
  <c r="D40" i="35" s="1"/>
  <c r="AL168" i="30"/>
  <c r="AL172" i="30"/>
  <c r="V173" i="30"/>
  <c r="W173" i="30" s="1"/>
  <c r="D36" i="31" s="1"/>
  <c r="E36" i="31" s="1"/>
  <c r="V185" i="30"/>
  <c r="W185" i="30" s="1"/>
  <c r="D38" i="31" s="1"/>
  <c r="V191" i="30"/>
  <c r="W191" i="30" s="1"/>
  <c r="D39" i="31" s="1"/>
  <c r="E39" i="31" s="1"/>
  <c r="V179" i="30"/>
  <c r="W179" i="30" s="1"/>
  <c r="D37" i="31" s="1"/>
  <c r="E37" i="31" s="1"/>
  <c r="AL169" i="30"/>
  <c r="V161" i="30"/>
  <c r="W161" i="30" s="1"/>
  <c r="D34" i="31" s="1"/>
  <c r="E34" i="31" s="1"/>
  <c r="V137" i="30"/>
  <c r="W137" i="30" s="1"/>
  <c r="D30" i="31" s="1"/>
  <c r="E30" i="31" s="1"/>
  <c r="V149" i="30"/>
  <c r="W149" i="30" s="1"/>
  <c r="D32" i="31" s="1"/>
  <c r="E32" i="31" s="1"/>
  <c r="V131" i="30"/>
  <c r="W131" i="30" s="1"/>
  <c r="D29" i="31" s="1"/>
  <c r="E29" i="31" s="1"/>
  <c r="V167" i="30"/>
  <c r="W167" i="30" s="1"/>
  <c r="D35" i="31" s="1"/>
  <c r="V155" i="30"/>
  <c r="W155" i="30" s="1"/>
  <c r="D33" i="31" s="1"/>
  <c r="E33" i="31" s="1"/>
  <c r="V143" i="30"/>
  <c r="AL130" i="30"/>
  <c r="AL126" i="30"/>
  <c r="AL125" i="30"/>
  <c r="AL237" i="30"/>
  <c r="AL345" i="30"/>
  <c r="AL219" i="30"/>
  <c r="AL177" i="30"/>
  <c r="AL193" i="30"/>
  <c r="AL255" i="30"/>
  <c r="AL271" i="30"/>
  <c r="AL135" i="30"/>
  <c r="AL147" i="30"/>
  <c r="AL301" i="30"/>
  <c r="AL127" i="30"/>
  <c r="AL139" i="30"/>
  <c r="AL285" i="30"/>
  <c r="AL331" i="30"/>
  <c r="AL183" i="30"/>
  <c r="AL279" i="30"/>
  <c r="AL165" i="30"/>
  <c r="AL181" i="30"/>
  <c r="AL223" i="30"/>
  <c r="AL333" i="30"/>
  <c r="N245" i="30"/>
  <c r="AL148" i="30"/>
  <c r="AL152" i="30"/>
  <c r="AL156" i="30"/>
  <c r="AL200" i="30"/>
  <c r="AL204" i="30"/>
  <c r="AL213" i="30"/>
  <c r="AL230" i="30"/>
  <c r="AL240" i="30"/>
  <c r="AL256" i="30"/>
  <c r="AL257" i="30"/>
  <c r="N269" i="30"/>
  <c r="AL141" i="30"/>
  <c r="N239" i="30"/>
  <c r="AL249" i="30"/>
  <c r="AL170" i="30"/>
  <c r="AL174" i="30"/>
  <c r="AL194" i="30"/>
  <c r="AL214" i="30"/>
  <c r="AL224" i="30"/>
  <c r="AL128" i="30"/>
  <c r="AL132" i="30"/>
  <c r="AL142" i="30"/>
  <c r="AL143" i="30"/>
  <c r="AM143" i="30" s="1"/>
  <c r="AM144" i="30" s="1"/>
  <c r="AM145" i="30" s="1"/>
  <c r="AM146" i="30" s="1"/>
  <c r="AM147" i="30" s="1"/>
  <c r="AM148" i="30" s="1"/>
  <c r="C31" i="35" s="1"/>
  <c r="D31" i="35" s="1"/>
  <c r="AL150" i="30"/>
  <c r="AL159" i="30"/>
  <c r="AL198" i="30"/>
  <c r="AL207" i="30"/>
  <c r="AL215" i="30"/>
  <c r="AL228" i="30"/>
  <c r="AL243" i="30"/>
  <c r="AL250" i="30"/>
  <c r="AL251" i="30"/>
  <c r="AL267" i="30"/>
  <c r="AL153" i="30"/>
  <c r="AL201" i="30"/>
  <c r="AL231" i="30"/>
  <c r="AL261" i="30"/>
  <c r="V125" i="30"/>
  <c r="W125" i="30" s="1"/>
  <c r="D28" i="31" s="1"/>
  <c r="E28" i="31" s="1"/>
  <c r="AL129" i="30"/>
  <c r="AL154" i="30"/>
  <c r="AL155" i="30"/>
  <c r="AL162" i="30"/>
  <c r="AL171" i="30"/>
  <c r="AL182" i="30"/>
  <c r="AL186" i="30"/>
  <c r="AL195" i="30"/>
  <c r="AL202" i="30"/>
  <c r="AL203" i="30"/>
  <c r="AL225" i="30"/>
  <c r="AL232" i="30"/>
  <c r="AL239" i="30"/>
  <c r="AL319" i="30"/>
  <c r="AL158" i="30"/>
  <c r="AL206" i="30"/>
  <c r="AL210" i="30"/>
  <c r="AL233" i="30"/>
  <c r="AL242" i="30"/>
  <c r="AL262" i="30"/>
  <c r="AL263" i="30"/>
  <c r="AL276" i="30"/>
  <c r="AL283" i="30"/>
  <c r="AL344" i="30"/>
  <c r="AL296" i="30"/>
  <c r="AL300" i="30"/>
  <c r="AL322" i="30"/>
  <c r="AL328" i="30"/>
  <c r="AL290" i="30"/>
  <c r="AL294" i="30"/>
  <c r="AL303" i="30"/>
  <c r="AL309" i="30"/>
  <c r="AL316" i="30"/>
  <c r="AL317" i="30"/>
  <c r="AL273" i="30"/>
  <c r="AL280" i="30"/>
  <c r="AL281" i="30"/>
  <c r="AL320" i="30"/>
  <c r="AM329" i="30"/>
  <c r="AM330" i="30" s="1"/>
  <c r="AM331" i="30" s="1"/>
  <c r="AM332" i="30" s="1"/>
  <c r="AM333" i="30" s="1"/>
  <c r="AM334" i="30" s="1"/>
  <c r="AL274" i="30"/>
  <c r="AL288" i="30"/>
  <c r="AL311" i="30"/>
  <c r="N323" i="30"/>
  <c r="AM323" i="30" s="1"/>
  <c r="AM324" i="30" s="1"/>
  <c r="AM325" i="30" s="1"/>
  <c r="AM326" i="30" s="1"/>
  <c r="AM327" i="30" s="1"/>
  <c r="AM328" i="30" s="1"/>
  <c r="AL324" i="30"/>
  <c r="O329" i="30"/>
  <c r="C62" i="31" s="1"/>
  <c r="AL275" i="30"/>
  <c r="AL340" i="30"/>
  <c r="AL346" i="30"/>
  <c r="AL302" i="30"/>
  <c r="AL341" i="30"/>
  <c r="AL272" i="30"/>
  <c r="AL312" i="30"/>
  <c r="AL321" i="30"/>
  <c r="AL327" i="30"/>
  <c r="AL334" i="30"/>
  <c r="AL335" i="30"/>
  <c r="N209" i="30"/>
  <c r="AM209" i="30" s="1"/>
  <c r="AM210" i="30" s="1"/>
  <c r="AM211" i="30" s="1"/>
  <c r="AM212" i="30" s="1"/>
  <c r="AM213" i="30" s="1"/>
  <c r="AM214" i="30" s="1"/>
  <c r="C42" i="35" s="1"/>
  <c r="D42" i="35" s="1"/>
  <c r="N335" i="30"/>
  <c r="AM335" i="30" s="1"/>
  <c r="AM336" i="30" s="1"/>
  <c r="AM337" i="30" s="1"/>
  <c r="AM338" i="30" s="1"/>
  <c r="AM339" i="30" s="1"/>
  <c r="AM340" i="30" s="1"/>
  <c r="N317" i="30"/>
  <c r="AM317" i="30" s="1"/>
  <c r="AM318" i="30" s="1"/>
  <c r="AM319" i="30" s="1"/>
  <c r="AM320" i="30" s="1"/>
  <c r="AM321" i="30" s="1"/>
  <c r="AM322" i="30" s="1"/>
  <c r="N311" i="30"/>
  <c r="AM311" i="30" s="1"/>
  <c r="AM312" i="30" s="1"/>
  <c r="AM313" i="30" s="1"/>
  <c r="AM314" i="30" s="1"/>
  <c r="AM315" i="30" s="1"/>
  <c r="AM316" i="30" s="1"/>
  <c r="N299" i="30"/>
  <c r="AM299" i="30" s="1"/>
  <c r="AM300" i="30" s="1"/>
  <c r="AM301" i="30" s="1"/>
  <c r="AM302" i="30" s="1"/>
  <c r="AM303" i="30" s="1"/>
  <c r="AM304" i="30" s="1"/>
  <c r="C57" i="35" s="1"/>
  <c r="D57" i="35" s="1"/>
  <c r="N293" i="30"/>
  <c r="N287" i="30"/>
  <c r="N281" i="30"/>
  <c r="AM281" i="30" s="1"/>
  <c r="AM282" i="30" s="1"/>
  <c r="N263" i="30"/>
  <c r="N257" i="30"/>
  <c r="N251" i="30"/>
  <c r="N221" i="30"/>
  <c r="N203" i="30"/>
  <c r="N191" i="30"/>
  <c r="AM191" i="30" s="1"/>
  <c r="AM192" i="30" s="1"/>
  <c r="AM193" i="30" s="1"/>
  <c r="AM194" i="30" s="1"/>
  <c r="AM195" i="30" s="1"/>
  <c r="AM196" i="30" s="1"/>
  <c r="C39" i="35" s="1"/>
  <c r="D39" i="35" s="1"/>
  <c r="O185" i="30"/>
  <c r="C38" i="31" s="1"/>
  <c r="E38" i="31" s="1"/>
  <c r="AM185" i="30"/>
  <c r="AM186" i="30" s="1"/>
  <c r="AM187" i="30" s="1"/>
  <c r="AM188" i="30" s="1"/>
  <c r="AM189" i="30" s="1"/>
  <c r="AM190" i="30" s="1"/>
  <c r="C38" i="35" s="1"/>
  <c r="D38" i="35" s="1"/>
  <c r="N179" i="30"/>
  <c r="AM179" i="30" s="1"/>
  <c r="AM180" i="30" s="1"/>
  <c r="AM181" i="30" s="1"/>
  <c r="AM182" i="30" s="1"/>
  <c r="AM183" i="30" s="1"/>
  <c r="AM184" i="30" s="1"/>
  <c r="C37" i="35" s="1"/>
  <c r="D37" i="35" s="1"/>
  <c r="N173" i="30"/>
  <c r="AM173" i="30" s="1"/>
  <c r="AM174" i="30" s="1"/>
  <c r="AM175" i="30" s="1"/>
  <c r="AM176" i="30" s="1"/>
  <c r="AM177" i="30" s="1"/>
  <c r="AM178" i="30" s="1"/>
  <c r="C36" i="35" s="1"/>
  <c r="D36" i="35" s="1"/>
  <c r="O167" i="30"/>
  <c r="C35" i="31" s="1"/>
  <c r="AM167" i="30"/>
  <c r="AM168" i="30" s="1"/>
  <c r="AM169" i="30" s="1"/>
  <c r="AM170" i="30" s="1"/>
  <c r="AM171" i="30" s="1"/>
  <c r="AM172" i="30" s="1"/>
  <c r="C35" i="35" s="1"/>
  <c r="D35" i="35" s="1"/>
  <c r="N161" i="30"/>
  <c r="AM161" i="30" s="1"/>
  <c r="N155" i="30"/>
  <c r="N149" i="30"/>
  <c r="AM149" i="30" s="1"/>
  <c r="O143" i="30"/>
  <c r="C31" i="31" s="1"/>
  <c r="N137" i="30"/>
  <c r="AM137" i="30" s="1"/>
  <c r="AM138" i="30" s="1"/>
  <c r="N131" i="30"/>
  <c r="AM131" i="30" s="1"/>
  <c r="N125" i="30"/>
  <c r="AN239" i="30" l="1"/>
  <c r="AN240" i="30" s="1"/>
  <c r="AN241" i="30" s="1"/>
  <c r="AN242" i="30" s="1"/>
  <c r="AN243" i="30" s="1"/>
  <c r="AN244" i="30" s="1"/>
  <c r="E47" i="35" s="1"/>
  <c r="F47" i="35" s="1"/>
  <c r="E35" i="31"/>
  <c r="AM293" i="30"/>
  <c r="AM294" i="30" s="1"/>
  <c r="AM295" i="30" s="1"/>
  <c r="AM296" i="30" s="1"/>
  <c r="AM297" i="30" s="1"/>
  <c r="AM298" i="30" s="1"/>
  <c r="C56" i="35" s="1"/>
  <c r="D56" i="35" s="1"/>
  <c r="AO335" i="30"/>
  <c r="C63" i="35"/>
  <c r="AO305" i="30"/>
  <c r="C58" i="35"/>
  <c r="D58" i="35" s="1"/>
  <c r="AN329" i="30"/>
  <c r="AN330" i="30" s="1"/>
  <c r="AN331" i="30" s="1"/>
  <c r="AN332" i="30" s="1"/>
  <c r="AN333" i="30" s="1"/>
  <c r="AN334" i="30" s="1"/>
  <c r="AO329" i="30"/>
  <c r="C62" i="35"/>
  <c r="AN245" i="30"/>
  <c r="AN246" i="30" s="1"/>
  <c r="AN247" i="30" s="1"/>
  <c r="AN248" i="30" s="1"/>
  <c r="AN249" i="30" s="1"/>
  <c r="AN250" i="30" s="1"/>
  <c r="E48" i="35" s="1"/>
  <c r="F48" i="35" s="1"/>
  <c r="AO311" i="30"/>
  <c r="C59" i="35"/>
  <c r="D59" i="35" s="1"/>
  <c r="AO317" i="30"/>
  <c r="C60" i="35"/>
  <c r="AN341" i="30"/>
  <c r="AN342" i="30" s="1"/>
  <c r="AN343" i="30" s="1"/>
  <c r="AN344" i="30" s="1"/>
  <c r="AN345" i="30" s="1"/>
  <c r="AN346" i="30" s="1"/>
  <c r="AP341" i="30" s="1"/>
  <c r="AN257" i="30"/>
  <c r="AN258" i="30" s="1"/>
  <c r="AN259" i="30" s="1"/>
  <c r="AN260" i="30" s="1"/>
  <c r="AN261" i="30" s="1"/>
  <c r="AN262" i="30" s="1"/>
  <c r="E50" i="35" s="1"/>
  <c r="F50" i="35" s="1"/>
  <c r="AM251" i="30"/>
  <c r="AO323" i="30"/>
  <c r="C61" i="35"/>
  <c r="AM239" i="30"/>
  <c r="AM240" i="30" s="1"/>
  <c r="AM241" i="30" s="1"/>
  <c r="AM242" i="30" s="1"/>
  <c r="AM243" i="30" s="1"/>
  <c r="AM244" i="30" s="1"/>
  <c r="C47" i="35" s="1"/>
  <c r="D47" i="35" s="1"/>
  <c r="G47" i="35" s="1"/>
  <c r="AM245" i="30"/>
  <c r="AM246" i="30" s="1"/>
  <c r="AM247" i="30" s="1"/>
  <c r="AM248" i="30" s="1"/>
  <c r="AM249" i="30" s="1"/>
  <c r="AM250" i="30" s="1"/>
  <c r="C48" i="35" s="1"/>
  <c r="D48" i="35" s="1"/>
  <c r="AM275" i="30"/>
  <c r="AM276" i="30" s="1"/>
  <c r="AM277" i="30" s="1"/>
  <c r="AM278" i="30" s="1"/>
  <c r="AM279" i="30" s="1"/>
  <c r="AM280" i="30" s="1"/>
  <c r="C53" i="35" s="1"/>
  <c r="D53" i="35" s="1"/>
  <c r="G53" i="35" s="1"/>
  <c r="W197" i="30"/>
  <c r="D40" i="31" s="1"/>
  <c r="E40" i="31" s="1"/>
  <c r="AN197" i="30"/>
  <c r="AN198" i="30" s="1"/>
  <c r="AN199" i="30" s="1"/>
  <c r="AN200" i="30" s="1"/>
  <c r="AN201" i="30" s="1"/>
  <c r="AN202" i="30" s="1"/>
  <c r="E40" i="35" s="1"/>
  <c r="F40" i="35" s="1"/>
  <c r="G40" i="35" s="1"/>
  <c r="AM283" i="30"/>
  <c r="AM284" i="30" s="1"/>
  <c r="AM285" i="30" s="1"/>
  <c r="AM286" i="30" s="1"/>
  <c r="C54" i="35" s="1"/>
  <c r="D54" i="35" s="1"/>
  <c r="G54" i="35" s="1"/>
  <c r="W275" i="30"/>
  <c r="D53" i="31" s="1"/>
  <c r="E53" i="31" s="1"/>
  <c r="AM287" i="30"/>
  <c r="AM288" i="30" s="1"/>
  <c r="AM289" i="30" s="1"/>
  <c r="AM290" i="30" s="1"/>
  <c r="AM291" i="30" s="1"/>
  <c r="AM292" i="30" s="1"/>
  <c r="AN293" i="30"/>
  <c r="AN294" i="30" s="1"/>
  <c r="AN295" i="30" s="1"/>
  <c r="AN296" i="30" s="1"/>
  <c r="AN297" i="30" s="1"/>
  <c r="AN298" i="30" s="1"/>
  <c r="AN161" i="30"/>
  <c r="AN162" i="30" s="1"/>
  <c r="AN163" i="30" s="1"/>
  <c r="AN164" i="30" s="1"/>
  <c r="AN165" i="30" s="1"/>
  <c r="AN166" i="30" s="1"/>
  <c r="AM257" i="30"/>
  <c r="AM258" i="30" s="1"/>
  <c r="AM259" i="30" s="1"/>
  <c r="AM260" i="30" s="1"/>
  <c r="AM261" i="30" s="1"/>
  <c r="AM262" i="30" s="1"/>
  <c r="AN335" i="30"/>
  <c r="AN336" i="30" s="1"/>
  <c r="AN337" i="30" s="1"/>
  <c r="AN338" i="30" s="1"/>
  <c r="AN339" i="30" s="1"/>
  <c r="AN340" i="30" s="1"/>
  <c r="AN311" i="30"/>
  <c r="AN312" i="30" s="1"/>
  <c r="AN313" i="30" s="1"/>
  <c r="AN314" i="30" s="1"/>
  <c r="AN315" i="30" s="1"/>
  <c r="AN316" i="30" s="1"/>
  <c r="AO179" i="30"/>
  <c r="AO293" i="30"/>
  <c r="AQ191" i="30"/>
  <c r="AQ233" i="30"/>
  <c r="AO185" i="30"/>
  <c r="AO299" i="30"/>
  <c r="AQ185" i="30"/>
  <c r="AM227" i="30"/>
  <c r="AM228" i="30" s="1"/>
  <c r="AM229" i="30" s="1"/>
  <c r="AM230" i="30" s="1"/>
  <c r="AM231" i="30" s="1"/>
  <c r="AM232" i="30" s="1"/>
  <c r="C45" i="35" s="1"/>
  <c r="D45" i="35" s="1"/>
  <c r="AQ173" i="30"/>
  <c r="AQ209" i="30"/>
  <c r="AQ269" i="30"/>
  <c r="AO143" i="30"/>
  <c r="AQ203" i="30"/>
  <c r="AQ221" i="30"/>
  <c r="AQ311" i="30"/>
  <c r="AQ335" i="30"/>
  <c r="AP239" i="30"/>
  <c r="AQ155" i="30"/>
  <c r="AQ329" i="30"/>
  <c r="AQ299" i="30"/>
  <c r="AQ167" i="30"/>
  <c r="AO197" i="30"/>
  <c r="AQ317" i="30"/>
  <c r="AQ287" i="30"/>
  <c r="AQ131" i="30"/>
  <c r="AP275" i="30"/>
  <c r="AQ149" i="30"/>
  <c r="AQ323" i="30"/>
  <c r="AQ293" i="30"/>
  <c r="AQ239" i="30"/>
  <c r="AO209" i="30"/>
  <c r="AQ137" i="30"/>
  <c r="AQ263" i="30"/>
  <c r="AP281" i="30"/>
  <c r="AQ227" i="30"/>
  <c r="AO191" i="30"/>
  <c r="AQ161" i="30"/>
  <c r="AQ257" i="30"/>
  <c r="AQ341" i="30"/>
  <c r="D65" i="31"/>
  <c r="AQ305" i="30"/>
  <c r="AQ215" i="30"/>
  <c r="AQ245" i="30"/>
  <c r="AO167" i="30"/>
  <c r="AO173" i="30"/>
  <c r="AQ125" i="30"/>
  <c r="AQ179" i="30"/>
  <c r="AM263" i="30"/>
  <c r="AM264" i="30" s="1"/>
  <c r="AM265" i="30" s="1"/>
  <c r="AM266" i="30" s="1"/>
  <c r="AM267" i="30" s="1"/>
  <c r="AM268" i="30" s="1"/>
  <c r="C51" i="35" s="1"/>
  <c r="D51" i="35" s="1"/>
  <c r="AM269" i="30"/>
  <c r="AM270" i="30" s="1"/>
  <c r="AM271" i="30" s="1"/>
  <c r="AM272" i="30" s="1"/>
  <c r="AM273" i="30" s="1"/>
  <c r="AM274" i="30" s="1"/>
  <c r="C52" i="35" s="1"/>
  <c r="D52" i="35" s="1"/>
  <c r="AM215" i="30"/>
  <c r="AM216" i="30" s="1"/>
  <c r="AM217" i="30" s="1"/>
  <c r="AM218" i="30" s="1"/>
  <c r="AM219" i="30" s="1"/>
  <c r="AM220" i="30" s="1"/>
  <c r="C43" i="35" s="1"/>
  <c r="D43" i="35" s="1"/>
  <c r="AN263" i="30"/>
  <c r="AN264" i="30" s="1"/>
  <c r="AN265" i="30" s="1"/>
  <c r="AN266" i="30" s="1"/>
  <c r="AN267" i="30" s="1"/>
  <c r="AN268" i="30" s="1"/>
  <c r="E51" i="35" s="1"/>
  <c r="F51" i="35" s="1"/>
  <c r="AN221" i="30"/>
  <c r="AN222" i="30" s="1"/>
  <c r="AN223" i="30" s="1"/>
  <c r="AN224" i="30" s="1"/>
  <c r="AN225" i="30" s="1"/>
  <c r="AN226" i="30" s="1"/>
  <c r="E44" i="35" s="1"/>
  <c r="F44" i="35" s="1"/>
  <c r="AN149" i="30"/>
  <c r="AN150" i="30" s="1"/>
  <c r="AN151" i="30" s="1"/>
  <c r="AN152" i="30" s="1"/>
  <c r="AN153" i="30" s="1"/>
  <c r="AN154" i="30" s="1"/>
  <c r="E32" i="35" s="1"/>
  <c r="F32" i="35" s="1"/>
  <c r="AN269" i="30"/>
  <c r="AN270" i="30" s="1"/>
  <c r="AN271" i="30" s="1"/>
  <c r="AN272" i="30" s="1"/>
  <c r="AN273" i="30" s="1"/>
  <c r="AN274" i="30" s="1"/>
  <c r="E52" i="35" s="1"/>
  <c r="F52" i="35" s="1"/>
  <c r="AM233" i="30"/>
  <c r="AM234" i="30" s="1"/>
  <c r="AM235" i="30" s="1"/>
  <c r="AM236" i="30" s="1"/>
  <c r="AM237" i="30" s="1"/>
  <c r="AM238" i="30" s="1"/>
  <c r="C46" i="35" s="1"/>
  <c r="D46" i="35" s="1"/>
  <c r="G46" i="35" s="1"/>
  <c r="W251" i="30"/>
  <c r="D49" i="31" s="1"/>
  <c r="E49" i="31" s="1"/>
  <c r="AN251" i="30"/>
  <c r="AN252" i="30" s="1"/>
  <c r="AN253" i="30" s="1"/>
  <c r="AN254" i="30" s="1"/>
  <c r="AN255" i="30" s="1"/>
  <c r="AN256" i="30" s="1"/>
  <c r="E49" i="35" s="1"/>
  <c r="F49" i="35" s="1"/>
  <c r="AM252" i="30"/>
  <c r="AM253" i="30" s="1"/>
  <c r="AM254" i="30" s="1"/>
  <c r="AM255" i="30" s="1"/>
  <c r="AM256" i="30" s="1"/>
  <c r="C49" i="35" s="1"/>
  <c r="D49" i="35" s="1"/>
  <c r="G49" i="35" s="1"/>
  <c r="AN209" i="30"/>
  <c r="AN210" i="30" s="1"/>
  <c r="AN211" i="30" s="1"/>
  <c r="AN212" i="30" s="1"/>
  <c r="AN213" i="30" s="1"/>
  <c r="AN214" i="30" s="1"/>
  <c r="E42" i="35" s="1"/>
  <c r="F42" i="35" s="1"/>
  <c r="G42" i="35" s="1"/>
  <c r="AM221" i="30"/>
  <c r="AM222" i="30" s="1"/>
  <c r="AM223" i="30" s="1"/>
  <c r="AM224" i="30" s="1"/>
  <c r="AM225" i="30" s="1"/>
  <c r="AM226" i="30" s="1"/>
  <c r="C44" i="35" s="1"/>
  <c r="D44" i="35" s="1"/>
  <c r="AN179" i="30"/>
  <c r="AN180" i="30" s="1"/>
  <c r="AN181" i="30" s="1"/>
  <c r="AN182" i="30" s="1"/>
  <c r="AN183" i="30" s="1"/>
  <c r="AN184" i="30" s="1"/>
  <c r="E37" i="35" s="1"/>
  <c r="F37" i="35" s="1"/>
  <c r="G37" i="35" s="1"/>
  <c r="AM125" i="30"/>
  <c r="AM126" i="30" s="1"/>
  <c r="AM127" i="30" s="1"/>
  <c r="AM128" i="30" s="1"/>
  <c r="AM129" i="30" s="1"/>
  <c r="AM130" i="30" s="1"/>
  <c r="C28" i="35" s="1"/>
  <c r="D28" i="35" s="1"/>
  <c r="AN305" i="30"/>
  <c r="AN306" i="30" s="1"/>
  <c r="AN307" i="30" s="1"/>
  <c r="AN308" i="30" s="1"/>
  <c r="AN309" i="30" s="1"/>
  <c r="AN310" i="30" s="1"/>
  <c r="AN299" i="30"/>
  <c r="AN300" i="30" s="1"/>
  <c r="AN301" i="30" s="1"/>
  <c r="AN302" i="30" s="1"/>
  <c r="AN303" i="30" s="1"/>
  <c r="AN304" i="30" s="1"/>
  <c r="AN233" i="30"/>
  <c r="AN234" i="30" s="1"/>
  <c r="AN235" i="30" s="1"/>
  <c r="AN236" i="30" s="1"/>
  <c r="AN237" i="30" s="1"/>
  <c r="AN238" i="30" s="1"/>
  <c r="E46" i="35" s="1"/>
  <c r="F46" i="35" s="1"/>
  <c r="AN323" i="30"/>
  <c r="AN324" i="30" s="1"/>
  <c r="AN325" i="30" s="1"/>
  <c r="AN326" i="30" s="1"/>
  <c r="AN327" i="30" s="1"/>
  <c r="AN328" i="30" s="1"/>
  <c r="AM150" i="30"/>
  <c r="AM151" i="30" s="1"/>
  <c r="AM152" i="30" s="1"/>
  <c r="AM153" i="30" s="1"/>
  <c r="AM154" i="30" s="1"/>
  <c r="C32" i="35" s="1"/>
  <c r="D32" i="35" s="1"/>
  <c r="G32" i="35" s="1"/>
  <c r="AN227" i="30"/>
  <c r="AN228" i="30" s="1"/>
  <c r="AN229" i="30" s="1"/>
  <c r="AN230" i="30" s="1"/>
  <c r="AN231" i="30" s="1"/>
  <c r="AN232" i="30" s="1"/>
  <c r="E45" i="35" s="1"/>
  <c r="F45" i="35" s="1"/>
  <c r="AM162" i="30"/>
  <c r="AM163" i="30" s="1"/>
  <c r="AM164" i="30" s="1"/>
  <c r="AM165" i="30" s="1"/>
  <c r="AM166" i="30" s="1"/>
  <c r="C34" i="35" s="1"/>
  <c r="D34" i="35" s="1"/>
  <c r="AN173" i="30"/>
  <c r="AN174" i="30" s="1"/>
  <c r="AN175" i="30" s="1"/>
  <c r="AN176" i="30" s="1"/>
  <c r="AN177" i="30" s="1"/>
  <c r="AN178" i="30" s="1"/>
  <c r="E36" i="35" s="1"/>
  <c r="F36" i="35" s="1"/>
  <c r="G36" i="35" s="1"/>
  <c r="AN287" i="30"/>
  <c r="AN288" i="30" s="1"/>
  <c r="AN289" i="30" s="1"/>
  <c r="AN290" i="30" s="1"/>
  <c r="AN291" i="30" s="1"/>
  <c r="AN292" i="30" s="1"/>
  <c r="E55" i="35" s="1"/>
  <c r="F55" i="35" s="1"/>
  <c r="AN317" i="30"/>
  <c r="AN318" i="30" s="1"/>
  <c r="AN319" i="30" s="1"/>
  <c r="AN320" i="30" s="1"/>
  <c r="AN321" i="30" s="1"/>
  <c r="AN322" i="30" s="1"/>
  <c r="AN185" i="30"/>
  <c r="AN186" i="30" s="1"/>
  <c r="AN187" i="30" s="1"/>
  <c r="AN188" i="30" s="1"/>
  <c r="AN189" i="30" s="1"/>
  <c r="AN190" i="30" s="1"/>
  <c r="E38" i="35" s="1"/>
  <c r="F38" i="35" s="1"/>
  <c r="G38" i="35" s="1"/>
  <c r="AN215" i="30"/>
  <c r="AN216" i="30" s="1"/>
  <c r="AN217" i="30" s="1"/>
  <c r="AN218" i="30" s="1"/>
  <c r="AN219" i="30" s="1"/>
  <c r="AN220" i="30" s="1"/>
  <c r="E43" i="35" s="1"/>
  <c r="F43" i="35" s="1"/>
  <c r="AM203" i="30"/>
  <c r="AM204" i="30" s="1"/>
  <c r="AM205" i="30" s="1"/>
  <c r="AM206" i="30" s="1"/>
  <c r="AM207" i="30" s="1"/>
  <c r="AM208" i="30" s="1"/>
  <c r="C41" i="35" s="1"/>
  <c r="D41" i="35" s="1"/>
  <c r="AN167" i="30"/>
  <c r="AN168" i="30" s="1"/>
  <c r="AN169" i="30" s="1"/>
  <c r="AN170" i="30" s="1"/>
  <c r="AN171" i="30" s="1"/>
  <c r="AN172" i="30" s="1"/>
  <c r="E35" i="35" s="1"/>
  <c r="F35" i="35" s="1"/>
  <c r="G35" i="35" s="1"/>
  <c r="AN131" i="30"/>
  <c r="AN132" i="30" s="1"/>
  <c r="AN133" i="30" s="1"/>
  <c r="AN134" i="30" s="1"/>
  <c r="AN135" i="30" s="1"/>
  <c r="AN136" i="30" s="1"/>
  <c r="E29" i="35" s="1"/>
  <c r="F29" i="35" s="1"/>
  <c r="AN155" i="30"/>
  <c r="AN156" i="30" s="1"/>
  <c r="AN157" i="30" s="1"/>
  <c r="AN158" i="30" s="1"/>
  <c r="AN159" i="30" s="1"/>
  <c r="AN160" i="30" s="1"/>
  <c r="E33" i="35" s="1"/>
  <c r="F33" i="35" s="1"/>
  <c r="AN203" i="30"/>
  <c r="AN204" i="30" s="1"/>
  <c r="AN205" i="30" s="1"/>
  <c r="AN206" i="30" s="1"/>
  <c r="AN207" i="30" s="1"/>
  <c r="AN208" i="30" s="1"/>
  <c r="E41" i="35" s="1"/>
  <c r="F41" i="35" s="1"/>
  <c r="AN137" i="30"/>
  <c r="AN138" i="30" s="1"/>
  <c r="AN139" i="30" s="1"/>
  <c r="AN140" i="30" s="1"/>
  <c r="AN141" i="30" s="1"/>
  <c r="AN142" i="30" s="1"/>
  <c r="E30" i="35" s="1"/>
  <c r="F30" i="35" s="1"/>
  <c r="AN191" i="30"/>
  <c r="AN192" i="30" s="1"/>
  <c r="AN193" i="30" s="1"/>
  <c r="AN194" i="30" s="1"/>
  <c r="AN195" i="30" s="1"/>
  <c r="AN196" i="30" s="1"/>
  <c r="E39" i="35" s="1"/>
  <c r="F39" i="35" s="1"/>
  <c r="G39" i="35" s="1"/>
  <c r="AM132" i="30"/>
  <c r="AM133" i="30" s="1"/>
  <c r="AM134" i="30" s="1"/>
  <c r="AM135" i="30" s="1"/>
  <c r="AM136" i="30" s="1"/>
  <c r="C29" i="35" s="1"/>
  <c r="D29" i="35" s="1"/>
  <c r="G29" i="35" s="1"/>
  <c r="W143" i="30"/>
  <c r="D31" i="31" s="1"/>
  <c r="E31" i="31" s="1"/>
  <c r="AN143" i="30"/>
  <c r="AN144" i="30" s="1"/>
  <c r="AN145" i="30" s="1"/>
  <c r="AN146" i="30" s="1"/>
  <c r="AN147" i="30" s="1"/>
  <c r="AN148" i="30" s="1"/>
  <c r="E31" i="35" s="1"/>
  <c r="F31" i="35" s="1"/>
  <c r="G31" i="35" s="1"/>
  <c r="AM139" i="30"/>
  <c r="AM140" i="30" s="1"/>
  <c r="AM141" i="30" s="1"/>
  <c r="AM142" i="30" s="1"/>
  <c r="C30" i="35" s="1"/>
  <c r="D30" i="35" s="1"/>
  <c r="AM155" i="30"/>
  <c r="AM156" i="30" s="1"/>
  <c r="AN125" i="30"/>
  <c r="AN126" i="30" s="1"/>
  <c r="AN127" i="30" s="1"/>
  <c r="AN128" i="30" s="1"/>
  <c r="AN129" i="30" s="1"/>
  <c r="AN130" i="30" s="1"/>
  <c r="E28" i="35" s="1"/>
  <c r="F28" i="35" s="1"/>
  <c r="G48" i="35" l="1"/>
  <c r="AQ197" i="30"/>
  <c r="AO245" i="30"/>
  <c r="AP245" i="30"/>
  <c r="G52" i="35"/>
  <c r="G44" i="35"/>
  <c r="G51" i="35"/>
  <c r="AQ275" i="30"/>
  <c r="AP317" i="30"/>
  <c r="E60" i="35"/>
  <c r="AO287" i="30"/>
  <c r="C55" i="35"/>
  <c r="D55" i="35" s="1"/>
  <c r="G55" i="35" s="1"/>
  <c r="AP329" i="30"/>
  <c r="E62" i="35"/>
  <c r="AP299" i="30"/>
  <c r="E57" i="35"/>
  <c r="G41" i="35"/>
  <c r="AP305" i="30"/>
  <c r="E58" i="35"/>
  <c r="AO281" i="30"/>
  <c r="AO239" i="30"/>
  <c r="AP335" i="30"/>
  <c r="E63" i="35"/>
  <c r="AP293" i="30"/>
  <c r="E56" i="35"/>
  <c r="F56" i="35" s="1"/>
  <c r="G56" i="35" s="1"/>
  <c r="AP257" i="30"/>
  <c r="AP323" i="30"/>
  <c r="E61" i="35"/>
  <c r="AP311" i="30"/>
  <c r="E59" i="35"/>
  <c r="G30" i="35"/>
  <c r="G45" i="35"/>
  <c r="AO257" i="30"/>
  <c r="C50" i="35"/>
  <c r="D50" i="35" s="1"/>
  <c r="G50" i="35" s="1"/>
  <c r="G43" i="35"/>
  <c r="AP161" i="30"/>
  <c r="E34" i="35"/>
  <c r="F34" i="35" s="1"/>
  <c r="G34" i="35" s="1"/>
  <c r="G28" i="35"/>
  <c r="AO125" i="30"/>
  <c r="AP263" i="30"/>
  <c r="AO131" i="30"/>
  <c r="AO269" i="30"/>
  <c r="AP287" i="30"/>
  <c r="AO251" i="30"/>
  <c r="AO215" i="30"/>
  <c r="AP137" i="30"/>
  <c r="AO227" i="30"/>
  <c r="AP179" i="30"/>
  <c r="AP209" i="30"/>
  <c r="AP227" i="30"/>
  <c r="AP155" i="30"/>
  <c r="AQ251" i="30"/>
  <c r="AQ143" i="30"/>
  <c r="AP173" i="30"/>
  <c r="AP251" i="30"/>
  <c r="AO149" i="30"/>
  <c r="AP143" i="30"/>
  <c r="AO263" i="30"/>
  <c r="AP131" i="30"/>
  <c r="AO233" i="30"/>
  <c r="AP167" i="30"/>
  <c r="AP269" i="30"/>
  <c r="AP185" i="30"/>
  <c r="AP191" i="30"/>
  <c r="AP203" i="30"/>
  <c r="AP197" i="30"/>
  <c r="AP233" i="30"/>
  <c r="AP149" i="30"/>
  <c r="AO221" i="30"/>
  <c r="AO161" i="30"/>
  <c r="AO203" i="30"/>
  <c r="AP221" i="30"/>
  <c r="AP125" i="30"/>
  <c r="AO137" i="30"/>
  <c r="AP215" i="30"/>
  <c r="AO275" i="30"/>
  <c r="AM157" i="30"/>
  <c r="AM158" i="30" s="1"/>
  <c r="AM159" i="30" s="1"/>
  <c r="AM160" i="30" s="1"/>
  <c r="C33" i="35" s="1"/>
  <c r="D33" i="35" s="1"/>
  <c r="G33" i="35" s="1"/>
  <c r="AB53" i="30"/>
  <c r="AD53" i="30"/>
  <c r="AE53" i="30"/>
  <c r="AG53" i="30"/>
  <c r="AG47" i="30"/>
  <c r="AO155" i="30" l="1"/>
  <c r="AG41" i="30"/>
  <c r="AE41" i="30"/>
  <c r="AD41" i="30"/>
  <c r="AG35" i="30"/>
  <c r="AE35" i="30"/>
  <c r="AD35" i="30"/>
  <c r="AG23" i="30"/>
  <c r="AG24" i="30"/>
  <c r="AG25" i="30"/>
  <c r="AG26" i="30"/>
  <c r="AG27" i="30"/>
  <c r="AG28" i="30"/>
  <c r="AD23" i="30"/>
  <c r="AE23" i="30"/>
  <c r="AD24" i="30"/>
  <c r="AE24" i="30"/>
  <c r="AD25" i="30"/>
  <c r="AE25" i="30"/>
  <c r="AD26" i="30"/>
  <c r="AE26" i="30"/>
  <c r="AD27" i="30"/>
  <c r="AE27" i="30"/>
  <c r="AD28" i="30"/>
  <c r="AE28" i="30"/>
  <c r="AL27" i="30" l="1"/>
  <c r="AL25" i="30"/>
  <c r="AL28" i="30"/>
  <c r="AL26" i="30"/>
  <c r="AL23" i="30"/>
  <c r="AL24" i="30"/>
  <c r="AB23" i="30" l="1"/>
  <c r="AB24" i="30"/>
  <c r="AB25" i="30"/>
  <c r="AB26" i="30"/>
  <c r="AB27" i="30"/>
  <c r="AB28" i="30"/>
  <c r="T23" i="30"/>
  <c r="U23" i="30"/>
  <c r="Q23" i="30"/>
  <c r="R23" i="30"/>
  <c r="M23" i="30"/>
  <c r="N23" i="30" s="1"/>
  <c r="AM23" i="30" s="1"/>
  <c r="AM24" i="30" s="1"/>
  <c r="AM25" i="30" s="1"/>
  <c r="AM26" i="30" s="1"/>
  <c r="AM27" i="30" s="1"/>
  <c r="AM28" i="30" s="1"/>
  <c r="AO23" i="30" s="1"/>
  <c r="H23" i="30"/>
  <c r="H29" i="30"/>
  <c r="H35" i="30"/>
  <c r="H41" i="30"/>
  <c r="V23" i="30" l="1"/>
  <c r="O23" i="30"/>
  <c r="W23" i="30" l="1"/>
  <c r="AQ23" i="30" s="1"/>
  <c r="AN23" i="30"/>
  <c r="AN24" i="30" s="1"/>
  <c r="AN25" i="30" s="1"/>
  <c r="AN26" i="30" s="1"/>
  <c r="AN27" i="30" s="1"/>
  <c r="AN28" i="30" s="1"/>
  <c r="AP23" i="30" s="1"/>
  <c r="H47" i="30"/>
  <c r="H53" i="30"/>
  <c r="H59" i="30"/>
  <c r="H65" i="30"/>
  <c r="B18" i="35" s="1"/>
  <c r="H71" i="30"/>
  <c r="B19" i="35" s="1"/>
  <c r="H77" i="30"/>
  <c r="B20" i="35" s="1"/>
  <c r="H17" i="30"/>
  <c r="H11" i="30"/>
  <c r="AG22" i="30" l="1"/>
  <c r="AE22" i="30"/>
  <c r="AD22" i="30"/>
  <c r="AL22" i="30" s="1"/>
  <c r="AG21" i="30"/>
  <c r="AE21" i="30"/>
  <c r="AD21" i="30"/>
  <c r="AG20" i="30"/>
  <c r="AE20" i="30"/>
  <c r="AD20" i="30"/>
  <c r="AG19" i="30"/>
  <c r="AE19" i="30"/>
  <c r="AD19" i="30"/>
  <c r="AG18" i="30"/>
  <c r="AE18" i="30"/>
  <c r="AD18" i="30"/>
  <c r="AE17" i="30"/>
  <c r="AD17" i="30"/>
  <c r="AL17" i="30" s="1"/>
  <c r="AB17" i="30"/>
  <c r="U17" i="30"/>
  <c r="T17" i="30"/>
  <c r="R17" i="30"/>
  <c r="Q17" i="30"/>
  <c r="M17" i="30"/>
  <c r="O17" i="30" s="1"/>
  <c r="K17" i="30"/>
  <c r="M11" i="30"/>
  <c r="AL18" i="30" l="1"/>
  <c r="AL19" i="30"/>
  <c r="N17" i="30"/>
  <c r="AM17" i="30" s="1"/>
  <c r="AM18" i="30" s="1"/>
  <c r="AM19" i="30" s="1"/>
  <c r="AM20" i="30" s="1"/>
  <c r="AM21" i="30" s="1"/>
  <c r="AM22" i="30" s="1"/>
  <c r="AO17" i="30" s="1"/>
  <c r="AL21" i="30"/>
  <c r="AL20" i="30"/>
  <c r="V17" i="30"/>
  <c r="AN17" i="30" s="1"/>
  <c r="AN18" i="30" s="1"/>
  <c r="AN19" i="30" s="1"/>
  <c r="AN20" i="30" s="1"/>
  <c r="AN21" i="30" s="1"/>
  <c r="AN22" i="30" s="1"/>
  <c r="AP17" i="30" s="1"/>
  <c r="AD11" i="30"/>
  <c r="AL11" i="30" s="1"/>
  <c r="W17" i="30" l="1"/>
  <c r="AQ17" i="30" s="1"/>
  <c r="AE11" i="30"/>
  <c r="K11" i="30" l="1"/>
  <c r="AG12" i="30" l="1"/>
  <c r="AG13" i="30"/>
  <c r="AG14" i="30"/>
  <c r="AG15" i="30"/>
  <c r="AG16" i="30"/>
  <c r="AG29" i="30"/>
  <c r="AG30" i="30"/>
  <c r="AG31" i="30"/>
  <c r="AG32" i="30"/>
  <c r="AG33" i="30"/>
  <c r="AG34" i="30"/>
  <c r="AG36" i="30"/>
  <c r="AG37" i="30"/>
  <c r="AG38" i="30"/>
  <c r="AG39" i="30"/>
  <c r="AG40" i="30"/>
  <c r="AG42" i="30"/>
  <c r="AG43" i="30"/>
  <c r="AG44" i="30"/>
  <c r="AG45" i="30"/>
  <c r="AG46" i="30"/>
  <c r="AG48" i="30"/>
  <c r="AG49" i="30"/>
  <c r="AG50" i="30"/>
  <c r="AG51" i="30"/>
  <c r="AG52" i="30"/>
  <c r="AG54" i="30"/>
  <c r="AG55" i="30"/>
  <c r="AG56" i="30"/>
  <c r="AG57" i="30"/>
  <c r="AG58" i="30"/>
  <c r="AE14" i="30" l="1"/>
  <c r="AE15" i="30"/>
  <c r="AE16" i="30"/>
  <c r="AD12" i="30"/>
  <c r="AL12" i="30" s="1"/>
  <c r="AD13" i="30"/>
  <c r="AD14" i="30"/>
  <c r="AD15" i="30"/>
  <c r="AD16" i="30"/>
  <c r="AD29" i="30"/>
  <c r="AD30" i="30"/>
  <c r="AD31" i="30"/>
  <c r="AD32" i="30"/>
  <c r="AD33" i="30"/>
  <c r="AD34" i="30"/>
  <c r="AD36" i="30"/>
  <c r="AD37" i="30"/>
  <c r="AD38" i="30"/>
  <c r="AD39" i="30"/>
  <c r="AD40" i="30"/>
  <c r="M35" i="30"/>
  <c r="O35" i="30" s="1"/>
  <c r="M41" i="30"/>
  <c r="O41" i="30" s="1"/>
  <c r="M47" i="30"/>
  <c r="O47" i="30" s="1"/>
  <c r="M53" i="30"/>
  <c r="O53" i="30" s="1"/>
  <c r="M59" i="30"/>
  <c r="O59" i="30" s="1"/>
  <c r="M65" i="30"/>
  <c r="N65" i="30" s="1"/>
  <c r="M71" i="30"/>
  <c r="N71" i="30" s="1"/>
  <c r="M77" i="30"/>
  <c r="N77" i="30" s="1"/>
  <c r="M29" i="30"/>
  <c r="N29" i="30" s="1"/>
  <c r="T29" i="30"/>
  <c r="U29" i="30"/>
  <c r="T35" i="30"/>
  <c r="U35" i="30"/>
  <c r="T41" i="30"/>
  <c r="U41" i="30"/>
  <c r="T47" i="30"/>
  <c r="U47" i="30"/>
  <c r="T53" i="30"/>
  <c r="U53" i="30"/>
  <c r="T59" i="30"/>
  <c r="U59" i="30"/>
  <c r="T65" i="30"/>
  <c r="U65" i="30"/>
  <c r="T71" i="30"/>
  <c r="U71" i="30"/>
  <c r="T77" i="30"/>
  <c r="U77" i="30"/>
  <c r="Q29" i="30"/>
  <c r="R29" i="30"/>
  <c r="Q35" i="30"/>
  <c r="R35" i="30"/>
  <c r="Q41" i="30"/>
  <c r="R41" i="30"/>
  <c r="Q47" i="30"/>
  <c r="R47" i="30"/>
  <c r="Q53" i="30"/>
  <c r="R53" i="30"/>
  <c r="Q59" i="30"/>
  <c r="R59" i="30"/>
  <c r="Q65" i="30"/>
  <c r="R65" i="30"/>
  <c r="Q71" i="30"/>
  <c r="R71" i="30"/>
  <c r="Q77" i="30"/>
  <c r="R77" i="30"/>
  <c r="AB11" i="30"/>
  <c r="R11" i="30"/>
  <c r="Q11" i="30"/>
  <c r="R83" i="30"/>
  <c r="R89" i="30"/>
  <c r="R95" i="30"/>
  <c r="R101" i="30"/>
  <c r="R107" i="30"/>
  <c r="R113" i="30"/>
  <c r="R119" i="30"/>
  <c r="N35" i="30" l="1"/>
  <c r="V53" i="30"/>
  <c r="W53" i="30" s="1"/>
  <c r="AQ53" i="30" s="1"/>
  <c r="V47" i="30"/>
  <c r="W47" i="30" s="1"/>
  <c r="AQ47" i="30" s="1"/>
  <c r="V77" i="30"/>
  <c r="W77" i="30" s="1"/>
  <c r="AQ77" i="30" s="1"/>
  <c r="V41" i="30"/>
  <c r="W41" i="30" s="1"/>
  <c r="AQ41" i="30" s="1"/>
  <c r="V71" i="30"/>
  <c r="W71" i="30" s="1"/>
  <c r="AQ71" i="30" s="1"/>
  <c r="V35" i="30"/>
  <c r="W35" i="30" s="1"/>
  <c r="AQ35" i="30" s="1"/>
  <c r="V65" i="30"/>
  <c r="W65" i="30" s="1"/>
  <c r="AQ65" i="30" s="1"/>
  <c r="V29" i="30"/>
  <c r="W29" i="30" s="1"/>
  <c r="AQ29" i="30" s="1"/>
  <c r="V59" i="30"/>
  <c r="W59" i="30" s="1"/>
  <c r="AQ59" i="30" s="1"/>
  <c r="AL16" i="30"/>
  <c r="AL15" i="30"/>
  <c r="N59" i="30"/>
  <c r="N53" i="30"/>
  <c r="N47" i="30"/>
  <c r="N41" i="30"/>
  <c r="O77" i="30"/>
  <c r="O71" i="30"/>
  <c r="O65" i="30"/>
  <c r="O29" i="30"/>
  <c r="AL14" i="30"/>
  <c r="AG114" i="30" l="1"/>
  <c r="AG115" i="30"/>
  <c r="AG116" i="30"/>
  <c r="AG117" i="30"/>
  <c r="AG118" i="30"/>
  <c r="AG119" i="30"/>
  <c r="AG120" i="30"/>
  <c r="AG121" i="30"/>
  <c r="AG122" i="30"/>
  <c r="AG123" i="30"/>
  <c r="AG124" i="30"/>
  <c r="AE29" i="30"/>
  <c r="AE30" i="30"/>
  <c r="AE31" i="30"/>
  <c r="AE32" i="30"/>
  <c r="AE33" i="30"/>
  <c r="AE34" i="30"/>
  <c r="AE36" i="30"/>
  <c r="AE37" i="30"/>
  <c r="AE38" i="30"/>
  <c r="AE39" i="30"/>
  <c r="AE40" i="30"/>
  <c r="AE42" i="30"/>
  <c r="AE43" i="30"/>
  <c r="AE44" i="30"/>
  <c r="AE45" i="30"/>
  <c r="AE46" i="30"/>
  <c r="AE47" i="30"/>
  <c r="AE48" i="30"/>
  <c r="AE49" i="30"/>
  <c r="AE50" i="30"/>
  <c r="AE51" i="30"/>
  <c r="AE52" i="30"/>
  <c r="AE54" i="30"/>
  <c r="AE55" i="30"/>
  <c r="AE56" i="30"/>
  <c r="AE57" i="30"/>
  <c r="AE58" i="30"/>
  <c r="AL29" i="30"/>
  <c r="AL30" i="30"/>
  <c r="AL31" i="30"/>
  <c r="AL32" i="30"/>
  <c r="AL33" i="30"/>
  <c r="AL34" i="30"/>
  <c r="AL35" i="30"/>
  <c r="AL37" i="30"/>
  <c r="AL38" i="30"/>
  <c r="AL39" i="30"/>
  <c r="AL40" i="30"/>
  <c r="AL41" i="30"/>
  <c r="AD42" i="30"/>
  <c r="AL42" i="30" s="1"/>
  <c r="AD43" i="30"/>
  <c r="AL43" i="30" s="1"/>
  <c r="AD44" i="30"/>
  <c r="AL44" i="30" s="1"/>
  <c r="AD45" i="30"/>
  <c r="AL45" i="30" s="1"/>
  <c r="AD46" i="30"/>
  <c r="AL46" i="30" s="1"/>
  <c r="AD47" i="30"/>
  <c r="AL47" i="30" s="1"/>
  <c r="AD48" i="30"/>
  <c r="AD49" i="30"/>
  <c r="AL49" i="30" s="1"/>
  <c r="AD50" i="30"/>
  <c r="AL50" i="30" s="1"/>
  <c r="AD51" i="30"/>
  <c r="AL51" i="30" s="1"/>
  <c r="AD52" i="30"/>
  <c r="AL52" i="30" s="1"/>
  <c r="AL53" i="30"/>
  <c r="AD54" i="30"/>
  <c r="AL54" i="30" s="1"/>
  <c r="AD55" i="30"/>
  <c r="AL55" i="30" s="1"/>
  <c r="AD56" i="30"/>
  <c r="AL56" i="30" s="1"/>
  <c r="AD57" i="30"/>
  <c r="AL57" i="30" s="1"/>
  <c r="AD58" i="30"/>
  <c r="AL58" i="30" s="1"/>
  <c r="AL59" i="30"/>
  <c r="AL61" i="30"/>
  <c r="AL62" i="30"/>
  <c r="AL63" i="30"/>
  <c r="AL64" i="30"/>
  <c r="AL65" i="30"/>
  <c r="AL66" i="30"/>
  <c r="AL67" i="30"/>
  <c r="AL68" i="30"/>
  <c r="AL69" i="30"/>
  <c r="AL70" i="30"/>
  <c r="AL71" i="30"/>
  <c r="AL73" i="30"/>
  <c r="AL74" i="30"/>
  <c r="AL75" i="30"/>
  <c r="AL76" i="30"/>
  <c r="AL77" i="30"/>
  <c r="AL78" i="30"/>
  <c r="AL79" i="30"/>
  <c r="AL80" i="30"/>
  <c r="AL81" i="30"/>
  <c r="AL84" i="30"/>
  <c r="AL87" i="30"/>
  <c r="AL95" i="30"/>
  <c r="AL96" i="30"/>
  <c r="AL103" i="30"/>
  <c r="AL108" i="30"/>
  <c r="AL111" i="30"/>
  <c r="AD114" i="30"/>
  <c r="AD115" i="30"/>
  <c r="AD116" i="30"/>
  <c r="AD117" i="30"/>
  <c r="AD118" i="30"/>
  <c r="AD119" i="30"/>
  <c r="AD120" i="30"/>
  <c r="AD121" i="30"/>
  <c r="AD122" i="30"/>
  <c r="AD123" i="30"/>
  <c r="AD124" i="30"/>
  <c r="AL120" i="30" l="1"/>
  <c r="AL119" i="30"/>
  <c r="AM35" i="30"/>
  <c r="AL100" i="30"/>
  <c r="AL88" i="30"/>
  <c r="AL112" i="30"/>
  <c r="AL124" i="30"/>
  <c r="AL116" i="30"/>
  <c r="AL104" i="30"/>
  <c r="AL92" i="30"/>
  <c r="AL118" i="30"/>
  <c r="AL110" i="30"/>
  <c r="AL102" i="30"/>
  <c r="AL94" i="30"/>
  <c r="AL86" i="30"/>
  <c r="AL121" i="30"/>
  <c r="AL117" i="30"/>
  <c r="AL109" i="30"/>
  <c r="AL105" i="30"/>
  <c r="AL97" i="30"/>
  <c r="AL93" i="30"/>
  <c r="AL85" i="30"/>
  <c r="AL123" i="30"/>
  <c r="AL115" i="30"/>
  <c r="AL107" i="30"/>
  <c r="AL99" i="30"/>
  <c r="AL91" i="30"/>
  <c r="AL83" i="30"/>
  <c r="AL122" i="30"/>
  <c r="AL114" i="30"/>
  <c r="AL106" i="30"/>
  <c r="AL98" i="30"/>
  <c r="AL90" i="30"/>
  <c r="AL82" i="30"/>
  <c r="AL89" i="30"/>
  <c r="AN29" i="30"/>
  <c r="AN30" i="30" s="1"/>
  <c r="AN31" i="30" s="1"/>
  <c r="AN32" i="30" s="1"/>
  <c r="AN33" i="30" s="1"/>
  <c r="AN34" i="30" s="1"/>
  <c r="AM29" i="30"/>
  <c r="AM30" i="30" s="1"/>
  <c r="AM31" i="30" s="1"/>
  <c r="AM32" i="30" s="1"/>
  <c r="AM33" i="30" s="1"/>
  <c r="AM34" i="30" s="1"/>
  <c r="AL101" i="30"/>
  <c r="AL113" i="30"/>
  <c r="AN47" i="30"/>
  <c r="AN48" i="30" s="1"/>
  <c r="AN49" i="30" s="1"/>
  <c r="AN50" i="30" s="1"/>
  <c r="AN51" i="30" s="1"/>
  <c r="AN52" i="30" s="1"/>
  <c r="AM47" i="30"/>
  <c r="AM48" i="30" s="1"/>
  <c r="AM49" i="30" s="1"/>
  <c r="AM50" i="30" s="1"/>
  <c r="AM51" i="30" s="1"/>
  <c r="AM52" i="30" s="1"/>
  <c r="AM77" i="30"/>
  <c r="AM78" i="30" s="1"/>
  <c r="AM79" i="30" s="1"/>
  <c r="AM80" i="30" s="1"/>
  <c r="AM81" i="30" s="1"/>
  <c r="AM82" i="30" s="1"/>
  <c r="C20" i="35" s="1"/>
  <c r="D20" i="35" s="1"/>
  <c r="AN77" i="30"/>
  <c r="AN78" i="30" s="1"/>
  <c r="AN79" i="30" s="1"/>
  <c r="AN80" i="30" s="1"/>
  <c r="AN81" i="30" s="1"/>
  <c r="AN82" i="30" s="1"/>
  <c r="E20" i="35" s="1"/>
  <c r="AM65" i="30"/>
  <c r="AM66" i="30" s="1"/>
  <c r="AM67" i="30" s="1"/>
  <c r="AM68" i="30" s="1"/>
  <c r="AM69" i="30" s="1"/>
  <c r="AM70" i="30" s="1"/>
  <c r="C18" i="35" s="1"/>
  <c r="AN65" i="30"/>
  <c r="AN66" i="30" s="1"/>
  <c r="AN53" i="30"/>
  <c r="AN54" i="30" s="1"/>
  <c r="AM53" i="30"/>
  <c r="AM54" i="30" s="1"/>
  <c r="AM55" i="30" s="1"/>
  <c r="AM56" i="30" s="1"/>
  <c r="AM57" i="30" s="1"/>
  <c r="AM58" i="30" s="1"/>
  <c r="AN41" i="30"/>
  <c r="AN42" i="30" s="1"/>
  <c r="AN43" i="30" s="1"/>
  <c r="AN44" i="30" s="1"/>
  <c r="AN45" i="30" s="1"/>
  <c r="AN46" i="30" s="1"/>
  <c r="AM41" i="30"/>
  <c r="AM42" i="30" s="1"/>
  <c r="AM43" i="30" s="1"/>
  <c r="AM44" i="30" s="1"/>
  <c r="AM45" i="30" s="1"/>
  <c r="AM46" i="30" s="1"/>
  <c r="AN59" i="30"/>
  <c r="AN60" i="30" s="1"/>
  <c r="AN61" i="30" s="1"/>
  <c r="AN62" i="30" s="1"/>
  <c r="AN63" i="30" s="1"/>
  <c r="AN64" i="30" s="1"/>
  <c r="AM59" i="30"/>
  <c r="AM60" i="30" s="1"/>
  <c r="AM61" i="30" s="1"/>
  <c r="AM62" i="30" s="1"/>
  <c r="AM63" i="30" s="1"/>
  <c r="AM64" i="30" s="1"/>
  <c r="AM71" i="30"/>
  <c r="AM72" i="30" s="1"/>
  <c r="AM73" i="30" s="1"/>
  <c r="AM74" i="30" s="1"/>
  <c r="AM75" i="30" s="1"/>
  <c r="AM76" i="30" s="1"/>
  <c r="C19" i="35" s="1"/>
  <c r="AN71" i="30"/>
  <c r="AN72" i="30" s="1"/>
  <c r="AN73" i="30" s="1"/>
  <c r="AN74" i="30" s="1"/>
  <c r="AN75" i="30" s="1"/>
  <c r="AN76" i="30" s="1"/>
  <c r="E19" i="35" s="1"/>
  <c r="AN35" i="30"/>
  <c r="AN36" i="30" s="1"/>
  <c r="AN37" i="30" s="1"/>
  <c r="AN38" i="30" s="1"/>
  <c r="AN39" i="30" s="1"/>
  <c r="AN40" i="30" s="1"/>
  <c r="AL72" i="30"/>
  <c r="AL60" i="30"/>
  <c r="AL48" i="30"/>
  <c r="AL36" i="30"/>
  <c r="AM36" i="30" l="1"/>
  <c r="AM37" i="30" s="1"/>
  <c r="AM38" i="30" s="1"/>
  <c r="AM39" i="30" s="1"/>
  <c r="AM40" i="30" s="1"/>
  <c r="AE12" i="30"/>
  <c r="AE13" i="30"/>
  <c r="M83" i="30" l="1"/>
  <c r="M89" i="30"/>
  <c r="M95" i="30"/>
  <c r="M101" i="30"/>
  <c r="M107" i="30"/>
  <c r="M113" i="30"/>
  <c r="M119" i="30"/>
  <c r="A19" i="31" l="1"/>
  <c r="A18" i="31"/>
  <c r="N119" i="30"/>
  <c r="Q119" i="30"/>
  <c r="T119" i="30"/>
  <c r="U119" i="30"/>
  <c r="AB119" i="30"/>
  <c r="AB120" i="30"/>
  <c r="AE120" i="30"/>
  <c r="AB121" i="30"/>
  <c r="AE121" i="30"/>
  <c r="AB122" i="30"/>
  <c r="AE122" i="30"/>
  <c r="AB123" i="30"/>
  <c r="AE123" i="30"/>
  <c r="AB124" i="30"/>
  <c r="AE124" i="30"/>
  <c r="AB71" i="30"/>
  <c r="AB72" i="30"/>
  <c r="AB73" i="30"/>
  <c r="AB74" i="30"/>
  <c r="AB75" i="30"/>
  <c r="AB76" i="30"/>
  <c r="AO71" i="30"/>
  <c r="AB77" i="30"/>
  <c r="AB78" i="30"/>
  <c r="AB79" i="30"/>
  <c r="AB80" i="30"/>
  <c r="AB81" i="30"/>
  <c r="AB82" i="30"/>
  <c r="H83" i="30"/>
  <c r="N83" i="30"/>
  <c r="T83" i="30"/>
  <c r="U83" i="30"/>
  <c r="AB83" i="30"/>
  <c r="AB84" i="30"/>
  <c r="AB85" i="30"/>
  <c r="AB86" i="30"/>
  <c r="AB87" i="30"/>
  <c r="AB88" i="30"/>
  <c r="H89" i="30"/>
  <c r="N89" i="30"/>
  <c r="Q89" i="30"/>
  <c r="T89" i="30"/>
  <c r="U89" i="30"/>
  <c r="AB89" i="30"/>
  <c r="AB90" i="30"/>
  <c r="AB91" i="30"/>
  <c r="AB92" i="30"/>
  <c r="AB93" i="30"/>
  <c r="AB94" i="30"/>
  <c r="H95" i="30"/>
  <c r="Q95" i="30"/>
  <c r="T95" i="30"/>
  <c r="U95" i="30"/>
  <c r="AB95" i="30"/>
  <c r="AB96" i="30"/>
  <c r="AB97" i="30"/>
  <c r="AB98" i="30"/>
  <c r="AB99" i="30"/>
  <c r="AB100" i="30"/>
  <c r="H101" i="30"/>
  <c r="N101" i="30"/>
  <c r="Q101" i="30"/>
  <c r="T101" i="30"/>
  <c r="U101" i="30"/>
  <c r="AB101" i="30"/>
  <c r="AB102" i="30"/>
  <c r="AB103" i="30"/>
  <c r="AB104" i="30"/>
  <c r="AB105" i="30"/>
  <c r="AB106" i="30"/>
  <c r="H107" i="30"/>
  <c r="N107" i="30"/>
  <c r="Q107" i="30"/>
  <c r="T107" i="30"/>
  <c r="U107" i="30"/>
  <c r="AB107" i="30"/>
  <c r="AB108" i="30"/>
  <c r="AB109" i="30"/>
  <c r="AB110" i="30"/>
  <c r="AB111" i="30"/>
  <c r="AB112" i="30"/>
  <c r="H113" i="30"/>
  <c r="N113" i="30"/>
  <c r="Q113" i="30"/>
  <c r="T113" i="30"/>
  <c r="U113" i="30"/>
  <c r="AB113" i="30"/>
  <c r="AB114" i="30"/>
  <c r="AE114" i="30"/>
  <c r="AB115" i="30"/>
  <c r="AE115" i="30"/>
  <c r="AB116" i="30"/>
  <c r="AE116" i="30"/>
  <c r="AB117" i="30"/>
  <c r="AE117" i="30"/>
  <c r="AB118" i="30"/>
  <c r="AE118" i="30"/>
  <c r="B21" i="35" l="1"/>
  <c r="B21" i="31"/>
  <c r="B22" i="35"/>
  <c r="B22" i="31"/>
  <c r="B23" i="35"/>
  <c r="B23" i="31"/>
  <c r="B26" i="35"/>
  <c r="B26" i="31"/>
  <c r="B24" i="35"/>
  <c r="B24" i="31"/>
  <c r="B25" i="35"/>
  <c r="B25" i="31"/>
  <c r="AM107" i="30"/>
  <c r="AM108" i="30" s="1"/>
  <c r="AM109" i="30" s="1"/>
  <c r="AM110" i="30" s="1"/>
  <c r="AM111" i="30" s="1"/>
  <c r="AM112" i="30" s="1"/>
  <c r="AM119" i="30"/>
  <c r="AM120" i="30" s="1"/>
  <c r="AM121" i="30" s="1"/>
  <c r="AM122" i="30" s="1"/>
  <c r="AM123" i="30" s="1"/>
  <c r="AM124" i="30" s="1"/>
  <c r="C27" i="35" s="1"/>
  <c r="AM83" i="30"/>
  <c r="AM84" i="30" s="1"/>
  <c r="AM85" i="30" s="1"/>
  <c r="AM86" i="30" s="1"/>
  <c r="AM87" i="30" s="1"/>
  <c r="AM88" i="30" s="1"/>
  <c r="AM113" i="30"/>
  <c r="AM114" i="30" s="1"/>
  <c r="AM115" i="30" s="1"/>
  <c r="AM116" i="30" s="1"/>
  <c r="AM117" i="30" s="1"/>
  <c r="AM118" i="30" s="1"/>
  <c r="AM101" i="30"/>
  <c r="AM102" i="30" s="1"/>
  <c r="AM103" i="30" s="1"/>
  <c r="AM104" i="30" s="1"/>
  <c r="AM105" i="30" s="1"/>
  <c r="AM106" i="30" s="1"/>
  <c r="AM89" i="30"/>
  <c r="AM90" i="30" s="1"/>
  <c r="AM91" i="30" s="1"/>
  <c r="AM92" i="30" s="1"/>
  <c r="AM93" i="30" s="1"/>
  <c r="AM94" i="30" s="1"/>
  <c r="AO77" i="30"/>
  <c r="B20" i="31"/>
  <c r="B19" i="31"/>
  <c r="V119" i="30"/>
  <c r="W119" i="30" s="1"/>
  <c r="D27" i="31" s="1"/>
  <c r="V101" i="30"/>
  <c r="W101" i="30" s="1"/>
  <c r="V83" i="30"/>
  <c r="W83" i="30" s="1"/>
  <c r="V113" i="30"/>
  <c r="W113" i="30" s="1"/>
  <c r="V89" i="30"/>
  <c r="W89" i="30" s="1"/>
  <c r="V107" i="30"/>
  <c r="W107" i="30" s="1"/>
  <c r="V95" i="30"/>
  <c r="W95" i="30" s="1"/>
  <c r="O83" i="30"/>
  <c r="C21" i="31" s="1"/>
  <c r="O95" i="30"/>
  <c r="C23" i="31" s="1"/>
  <c r="O119" i="30"/>
  <c r="C27" i="31" s="1"/>
  <c r="O113" i="30"/>
  <c r="C26" i="31" s="1"/>
  <c r="N95" i="30"/>
  <c r="AM95" i="30" s="1"/>
  <c r="AM96" i="30" s="1"/>
  <c r="AM97" i="30" s="1"/>
  <c r="AM98" i="30" s="1"/>
  <c r="AM99" i="30" s="1"/>
  <c r="AM100" i="30" s="1"/>
  <c r="C20" i="31"/>
  <c r="O107" i="30"/>
  <c r="C25" i="31" s="1"/>
  <c r="O101" i="30"/>
  <c r="C24" i="31" s="1"/>
  <c r="C19" i="31"/>
  <c r="O89" i="30"/>
  <c r="C22" i="31" s="1"/>
  <c r="AO95" i="30" l="1"/>
  <c r="C23" i="35"/>
  <c r="D23" i="35" s="1"/>
  <c r="AO89" i="30"/>
  <c r="C22" i="35"/>
  <c r="D22" i="35" s="1"/>
  <c r="AQ119" i="30"/>
  <c r="E27" i="31"/>
  <c r="AO101" i="30"/>
  <c r="C24" i="35"/>
  <c r="D24" i="35" s="1"/>
  <c r="AQ107" i="30"/>
  <c r="D25" i="31"/>
  <c r="E25" i="31" s="1"/>
  <c r="AO113" i="30"/>
  <c r="C26" i="35"/>
  <c r="D26" i="35" s="1"/>
  <c r="AQ101" i="30"/>
  <c r="D24" i="31"/>
  <c r="E24" i="31" s="1"/>
  <c r="AQ89" i="30"/>
  <c r="D22" i="31"/>
  <c r="E22" i="31" s="1"/>
  <c r="AO83" i="30"/>
  <c r="C21" i="35"/>
  <c r="D21" i="35" s="1"/>
  <c r="E21" i="31"/>
  <c r="AQ113" i="30"/>
  <c r="D26" i="31"/>
  <c r="E26" i="31" s="1"/>
  <c r="AO119" i="30"/>
  <c r="D27" i="35"/>
  <c r="AQ95" i="30"/>
  <c r="D23" i="31"/>
  <c r="E23" i="31" s="1"/>
  <c r="AQ83" i="30"/>
  <c r="D21" i="31"/>
  <c r="AO107" i="30"/>
  <c r="C25" i="35"/>
  <c r="D25" i="35" s="1"/>
  <c r="AN113" i="30"/>
  <c r="AN114" i="30" s="1"/>
  <c r="AN115" i="30" s="1"/>
  <c r="AN116" i="30" s="1"/>
  <c r="AN117" i="30" s="1"/>
  <c r="AN118" i="30" s="1"/>
  <c r="E26" i="35" s="1"/>
  <c r="F26" i="35" s="1"/>
  <c r="AN83" i="30"/>
  <c r="AN84" i="30" s="1"/>
  <c r="AN85" i="30" s="1"/>
  <c r="AN86" i="30" s="1"/>
  <c r="AN87" i="30" s="1"/>
  <c r="AN88" i="30" s="1"/>
  <c r="E21" i="35" s="1"/>
  <c r="AN101" i="30"/>
  <c r="AN102" i="30" s="1"/>
  <c r="AN103" i="30" s="1"/>
  <c r="AN104" i="30" s="1"/>
  <c r="AN105" i="30" s="1"/>
  <c r="AN106" i="30" s="1"/>
  <c r="E24" i="35" s="1"/>
  <c r="AN95" i="30"/>
  <c r="AN96" i="30" s="1"/>
  <c r="AN97" i="30" s="1"/>
  <c r="AN98" i="30" s="1"/>
  <c r="AN99" i="30" s="1"/>
  <c r="AN100" i="30" s="1"/>
  <c r="E23" i="35" s="1"/>
  <c r="AN119" i="30"/>
  <c r="AN120" i="30" s="1"/>
  <c r="AN121" i="30" s="1"/>
  <c r="AN122" i="30" s="1"/>
  <c r="AN123" i="30" s="1"/>
  <c r="AN124" i="30" s="1"/>
  <c r="E27" i="35" s="1"/>
  <c r="F27" i="35" s="1"/>
  <c r="AN89" i="30"/>
  <c r="AN90" i="30" s="1"/>
  <c r="AN91" i="30" s="1"/>
  <c r="AN92" i="30" s="1"/>
  <c r="AN93" i="30" s="1"/>
  <c r="AN94" i="30" s="1"/>
  <c r="E22" i="35" s="1"/>
  <c r="AN107" i="30"/>
  <c r="AN108" i="30" s="1"/>
  <c r="AN109" i="30" s="1"/>
  <c r="AN110" i="30" s="1"/>
  <c r="AN111" i="30" s="1"/>
  <c r="AN112" i="30" s="1"/>
  <c r="E25" i="35" s="1"/>
  <c r="F25" i="35" s="1"/>
  <c r="D19" i="31"/>
  <c r="E19" i="31" s="1"/>
  <c r="D20" i="31"/>
  <c r="E20" i="31" s="1"/>
  <c r="AL13" i="30"/>
  <c r="N8" i="9"/>
  <c r="K8" i="9"/>
  <c r="AB70" i="30"/>
  <c r="AB69" i="30"/>
  <c r="AB68" i="30"/>
  <c r="AB67" i="30"/>
  <c r="AB66" i="30"/>
  <c r="AB65" i="30"/>
  <c r="AB64" i="30"/>
  <c r="AB63" i="30"/>
  <c r="AB62" i="30"/>
  <c r="AB61" i="30"/>
  <c r="AB60" i="30"/>
  <c r="AB59" i="30"/>
  <c r="AB58" i="30"/>
  <c r="AB57" i="30"/>
  <c r="AB56" i="30"/>
  <c r="AB55" i="30"/>
  <c r="AB54" i="30"/>
  <c r="AB52" i="30"/>
  <c r="AB51" i="30"/>
  <c r="AB50" i="30"/>
  <c r="AB49" i="30"/>
  <c r="AB48" i="30"/>
  <c r="AB47" i="30"/>
  <c r="AB46" i="30"/>
  <c r="AB45" i="30"/>
  <c r="AB44" i="30"/>
  <c r="AB43" i="30"/>
  <c r="AB42" i="30"/>
  <c r="AB41" i="30"/>
  <c r="AB40" i="30"/>
  <c r="AB39" i="30"/>
  <c r="AB38" i="30"/>
  <c r="AB37" i="30"/>
  <c r="AB36" i="30"/>
  <c r="AB35" i="30"/>
  <c r="AB34" i="30"/>
  <c r="AB33" i="30"/>
  <c r="AB32" i="30"/>
  <c r="AB31" i="30"/>
  <c r="AB30" i="30"/>
  <c r="AB29" i="30"/>
  <c r="K47" i="30"/>
  <c r="K53" i="30"/>
  <c r="U11" i="30"/>
  <c r="T11" i="30"/>
  <c r="K9" i="15"/>
  <c r="N11" i="30"/>
  <c r="D9" i="15"/>
  <c r="E9" i="15" s="1"/>
  <c r="AM11" i="30" l="1"/>
  <c r="O11" i="30"/>
  <c r="C9" i="31" s="1"/>
  <c r="C17" i="35"/>
  <c r="AO59" i="30"/>
  <c r="C13" i="35"/>
  <c r="AO35" i="30"/>
  <c r="AO65" i="30"/>
  <c r="C16" i="35"/>
  <c r="AO53" i="30"/>
  <c r="C15" i="35"/>
  <c r="AO47" i="30"/>
  <c r="C14" i="35"/>
  <c r="AO41" i="30"/>
  <c r="C12" i="35"/>
  <c r="AO29" i="30"/>
  <c r="D15" i="31"/>
  <c r="D13" i="31"/>
  <c r="V11" i="30"/>
  <c r="AN11" i="30" s="1"/>
  <c r="S8" i="9"/>
  <c r="D18" i="31"/>
  <c r="D17" i="31"/>
  <c r="D16" i="31"/>
  <c r="D14" i="31"/>
  <c r="D12" i="31"/>
  <c r="AM12" i="30" l="1"/>
  <c r="AM13" i="30" s="1"/>
  <c r="AM14" i="30" s="1"/>
  <c r="AN12" i="30"/>
  <c r="AN13" i="30" s="1"/>
  <c r="AN14" i="30" s="1"/>
  <c r="AN15" i="30" s="1"/>
  <c r="AN16" i="30" s="1"/>
  <c r="AP11" i="30" s="1"/>
  <c r="C11" i="35"/>
  <c r="D11" i="31"/>
  <c r="D10" i="31"/>
  <c r="C10" i="35"/>
  <c r="C14" i="31"/>
  <c r="E14" i="31" s="1"/>
  <c r="C17" i="31"/>
  <c r="E17" i="31" s="1"/>
  <c r="C12" i="31"/>
  <c r="E12" i="31" s="1"/>
  <c r="C11" i="31"/>
  <c r="C18" i="31"/>
  <c r="E18" i="31" s="1"/>
  <c r="C15" i="31"/>
  <c r="E15" i="31" s="1"/>
  <c r="C10" i="31"/>
  <c r="C13" i="31"/>
  <c r="E13" i="31" s="1"/>
  <c r="C16" i="31"/>
  <c r="E16" i="31" s="1"/>
  <c r="W11" i="30"/>
  <c r="I13" i="9"/>
  <c r="N9" i="9"/>
  <c r="N10"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U97" i="9" s="1"/>
  <c r="L98" i="9"/>
  <c r="L99" i="9"/>
  <c r="U99" i="9" s="1"/>
  <c r="L100" i="9"/>
  <c r="U100" i="9" s="1"/>
  <c r="L101" i="9"/>
  <c r="L102" i="9"/>
  <c r="L103" i="9"/>
  <c r="L104" i="9"/>
  <c r="L105" i="9"/>
  <c r="L106" i="9"/>
  <c r="L107" i="9"/>
  <c r="U107" i="9" s="1"/>
  <c r="L108" i="9"/>
  <c r="U108" i="9" s="1"/>
  <c r="L109" i="9"/>
  <c r="U109" i="9" s="1"/>
  <c r="L110" i="9"/>
  <c r="L111" i="9"/>
  <c r="L112" i="9"/>
  <c r="L113" i="9"/>
  <c r="L114" i="9"/>
  <c r="L115" i="9"/>
  <c r="L116" i="9"/>
  <c r="L117" i="9"/>
  <c r="U117" i="9" s="1"/>
  <c r="L118" i="9"/>
  <c r="U118" i="9" s="1"/>
  <c r="L119" i="9"/>
  <c r="U119" i="9" s="1"/>
  <c r="L120" i="9"/>
  <c r="U120" i="9" s="1"/>
  <c r="L121" i="9"/>
  <c r="L122" i="9"/>
  <c r="L123" i="9"/>
  <c r="L124" i="9"/>
  <c r="L125" i="9"/>
  <c r="L126" i="9"/>
  <c r="L127" i="9"/>
  <c r="U127" i="9" s="1"/>
  <c r="L8" i="9"/>
  <c r="K9" i="9"/>
  <c r="K10" i="9"/>
  <c r="K11" i="9"/>
  <c r="K12" i="9"/>
  <c r="K13" i="9"/>
  <c r="K14" i="9"/>
  <c r="S14" i="9" s="1"/>
  <c r="K15" i="9"/>
  <c r="K16" i="9"/>
  <c r="S16" i="9" s="1"/>
  <c r="K17" i="9"/>
  <c r="S17" i="9" s="1"/>
  <c r="K18" i="9"/>
  <c r="S18" i="9" s="1"/>
  <c r="K19" i="9"/>
  <c r="K20" i="9"/>
  <c r="S20" i="9" s="1"/>
  <c r="K21" i="9"/>
  <c r="K22" i="9"/>
  <c r="K23" i="9"/>
  <c r="K24" i="9"/>
  <c r="S24" i="9" s="1"/>
  <c r="K25" i="9"/>
  <c r="S25" i="9" s="1"/>
  <c r="K26" i="9"/>
  <c r="S26" i="9" s="1"/>
  <c r="K27" i="9"/>
  <c r="K28" i="9"/>
  <c r="S28" i="9" s="1"/>
  <c r="K29" i="9"/>
  <c r="S29" i="9" s="1"/>
  <c r="K30" i="9"/>
  <c r="S30" i="9" s="1"/>
  <c r="K31" i="9"/>
  <c r="K32" i="9"/>
  <c r="S32" i="9" s="1"/>
  <c r="K33" i="9"/>
  <c r="K34" i="9"/>
  <c r="K35" i="9"/>
  <c r="K36" i="9"/>
  <c r="S36" i="9" s="1"/>
  <c r="K37" i="9"/>
  <c r="S37" i="9" s="1"/>
  <c r="K38" i="9"/>
  <c r="S38" i="9" s="1"/>
  <c r="K39" i="9"/>
  <c r="K40" i="9"/>
  <c r="S40" i="9" s="1"/>
  <c r="K41" i="9"/>
  <c r="S41" i="9" s="1"/>
  <c r="K42" i="9"/>
  <c r="S42" i="9" s="1"/>
  <c r="K43" i="9"/>
  <c r="S43" i="9" s="1"/>
  <c r="K44" i="9"/>
  <c r="S44" i="9" s="1"/>
  <c r="K45" i="9"/>
  <c r="K46" i="9"/>
  <c r="K47" i="9"/>
  <c r="K48" i="9"/>
  <c r="S48" i="9" s="1"/>
  <c r="K49" i="9"/>
  <c r="S49" i="9" s="1"/>
  <c r="K50" i="9"/>
  <c r="S50" i="9" s="1"/>
  <c r="K51" i="9"/>
  <c r="K52" i="9"/>
  <c r="S52" i="9" s="1"/>
  <c r="K53" i="9"/>
  <c r="S53" i="9" s="1"/>
  <c r="K54" i="9"/>
  <c r="S54" i="9" s="1"/>
  <c r="K55" i="9"/>
  <c r="S55" i="9" s="1"/>
  <c r="K56" i="9"/>
  <c r="S56" i="9" s="1"/>
  <c r="K57" i="9"/>
  <c r="K58" i="9"/>
  <c r="K59" i="9"/>
  <c r="K60" i="9"/>
  <c r="S60" i="9" s="1"/>
  <c r="K61" i="9"/>
  <c r="S61" i="9" s="1"/>
  <c r="K62" i="9"/>
  <c r="S62" i="9" s="1"/>
  <c r="K63" i="9"/>
  <c r="K64" i="9"/>
  <c r="S64" i="9" s="1"/>
  <c r="K65" i="9"/>
  <c r="S65" i="9" s="1"/>
  <c r="K66" i="9"/>
  <c r="S66" i="9" s="1"/>
  <c r="K67" i="9"/>
  <c r="S67" i="9" s="1"/>
  <c r="K68" i="9"/>
  <c r="S68" i="9" s="1"/>
  <c r="K69" i="9"/>
  <c r="K70" i="9"/>
  <c r="K71" i="9"/>
  <c r="K72" i="9"/>
  <c r="S72" i="9" s="1"/>
  <c r="K73" i="9"/>
  <c r="S73" i="9" s="1"/>
  <c r="K74" i="9"/>
  <c r="S74" i="9" s="1"/>
  <c r="K75" i="9"/>
  <c r="K76" i="9"/>
  <c r="S76" i="9" s="1"/>
  <c r="K77" i="9"/>
  <c r="S77" i="9" s="1"/>
  <c r="K78" i="9"/>
  <c r="S78" i="9" s="1"/>
  <c r="K79" i="9"/>
  <c r="S79" i="9" s="1"/>
  <c r="K80" i="9"/>
  <c r="K81" i="9"/>
  <c r="K82" i="9"/>
  <c r="K83" i="9"/>
  <c r="K84" i="9"/>
  <c r="S84" i="9" s="1"/>
  <c r="K85" i="9"/>
  <c r="S85" i="9" s="1"/>
  <c r="K86" i="9"/>
  <c r="S86" i="9" s="1"/>
  <c r="K87" i="9"/>
  <c r="K88" i="9"/>
  <c r="K89" i="9"/>
  <c r="S89" i="9" s="1"/>
  <c r="K90" i="9"/>
  <c r="S90" i="9" s="1"/>
  <c r="K91" i="9"/>
  <c r="S91" i="9" s="1"/>
  <c r="K92" i="9"/>
  <c r="S92" i="9" s="1"/>
  <c r="K93" i="9"/>
  <c r="K94" i="9"/>
  <c r="K95" i="9"/>
  <c r="K96" i="9"/>
  <c r="S96" i="9" s="1"/>
  <c r="K97" i="9"/>
  <c r="S97" i="9" s="1"/>
  <c r="K98" i="9"/>
  <c r="S98" i="9" s="1"/>
  <c r="K99" i="9"/>
  <c r="K100" i="9"/>
  <c r="S100" i="9" s="1"/>
  <c r="K101" i="9"/>
  <c r="S101" i="9" s="1"/>
  <c r="K102" i="9"/>
  <c r="K103" i="9"/>
  <c r="S103" i="9" s="1"/>
  <c r="K104" i="9"/>
  <c r="S104" i="9" s="1"/>
  <c r="K105" i="9"/>
  <c r="K106" i="9"/>
  <c r="K107" i="9"/>
  <c r="K108" i="9"/>
  <c r="S108" i="9" s="1"/>
  <c r="K109" i="9"/>
  <c r="S109" i="9" s="1"/>
  <c r="K110" i="9"/>
  <c r="S110" i="9" s="1"/>
  <c r="K111" i="9"/>
  <c r="K112" i="9"/>
  <c r="S112" i="9" s="1"/>
  <c r="K113" i="9"/>
  <c r="S113" i="9" s="1"/>
  <c r="K114" i="9"/>
  <c r="S114" i="9" s="1"/>
  <c r="K115" i="9"/>
  <c r="S115" i="9" s="1"/>
  <c r="K116" i="9"/>
  <c r="S116" i="9" s="1"/>
  <c r="K117" i="9"/>
  <c r="K118" i="9"/>
  <c r="K119" i="9"/>
  <c r="K120" i="9"/>
  <c r="S120" i="9" s="1"/>
  <c r="K121" i="9"/>
  <c r="S121" i="9" s="1"/>
  <c r="K122" i="9"/>
  <c r="S122" i="9" s="1"/>
  <c r="K123" i="9"/>
  <c r="K124" i="9"/>
  <c r="S124" i="9" s="1"/>
  <c r="K125" i="9"/>
  <c r="S125" i="9" s="1"/>
  <c r="K126" i="9"/>
  <c r="S126" i="9" s="1"/>
  <c r="K127" i="9"/>
  <c r="S127" i="9" s="1"/>
  <c r="I9" i="9"/>
  <c r="I10" i="9"/>
  <c r="I11" i="9"/>
  <c r="I12"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S123" i="9" l="1"/>
  <c r="S99" i="9"/>
  <c r="S87" i="9"/>
  <c r="S75" i="9"/>
  <c r="S63" i="9"/>
  <c r="S51" i="9"/>
  <c r="S39" i="9"/>
  <c r="S27" i="9"/>
  <c r="S15" i="9"/>
  <c r="S95" i="9"/>
  <c r="S47" i="9"/>
  <c r="S118" i="9"/>
  <c r="S58" i="9"/>
  <c r="S117" i="9"/>
  <c r="S105" i="9"/>
  <c r="S93" i="9"/>
  <c r="S81" i="9"/>
  <c r="S69" i="9"/>
  <c r="S57" i="9"/>
  <c r="S45" i="9"/>
  <c r="S33" i="9"/>
  <c r="S21" i="9"/>
  <c r="S107" i="9"/>
  <c r="S59" i="9"/>
  <c r="S106" i="9"/>
  <c r="S46" i="9"/>
  <c r="S94" i="9"/>
  <c r="S34" i="9"/>
  <c r="S71" i="9"/>
  <c r="S23" i="9"/>
  <c r="S82" i="9"/>
  <c r="S119" i="9"/>
  <c r="S83" i="9"/>
  <c r="S35" i="9"/>
  <c r="S70" i="9"/>
  <c r="S22" i="9"/>
  <c r="D9" i="31"/>
  <c r="AQ11" i="30"/>
  <c r="AP29" i="30"/>
  <c r="AP35" i="30"/>
  <c r="E11" i="31"/>
  <c r="AM15" i="30"/>
  <c r="AM16" i="30" s="1"/>
  <c r="C9" i="35" s="1"/>
  <c r="D9" i="35" s="1"/>
  <c r="E12" i="35"/>
  <c r="E11" i="35"/>
  <c r="E9" i="35"/>
  <c r="E10" i="35"/>
  <c r="S9" i="9"/>
  <c r="E10" i="31"/>
  <c r="S102" i="9"/>
  <c r="S31" i="9"/>
  <c r="S19" i="9"/>
  <c r="S80" i="9"/>
  <c r="S111" i="9"/>
  <c r="S12" i="9"/>
  <c r="S11" i="9"/>
  <c r="S10" i="9"/>
  <c r="S13" i="9"/>
  <c r="U126" i="9"/>
  <c r="U106" i="9"/>
  <c r="U96" i="9"/>
  <c r="U125" i="9"/>
  <c r="U115" i="9"/>
  <c r="U105" i="9"/>
  <c r="U95" i="9"/>
  <c r="U124" i="9"/>
  <c r="U114" i="9"/>
  <c r="U94" i="9"/>
  <c r="U123" i="9"/>
  <c r="U113" i="9"/>
  <c r="U103" i="9"/>
  <c r="U93" i="9"/>
  <c r="U112" i="9"/>
  <c r="U102" i="9"/>
  <c r="U121" i="9"/>
  <c r="U111" i="9"/>
  <c r="U101" i="9"/>
  <c r="S88" i="9"/>
  <c r="E9" i="31" l="1"/>
  <c r="L11" i="31"/>
  <c r="I9" i="31"/>
  <c r="J10" i="31"/>
  <c r="M12" i="31"/>
  <c r="L10" i="31"/>
  <c r="K10" i="31"/>
  <c r="I13" i="31"/>
  <c r="M11" i="31"/>
  <c r="K9" i="31"/>
  <c r="I12" i="31"/>
  <c r="M10" i="31"/>
  <c r="K13" i="31"/>
  <c r="J9" i="31"/>
  <c r="M9" i="31"/>
  <c r="K12" i="31"/>
  <c r="J13" i="31"/>
  <c r="I10" i="31"/>
  <c r="L13" i="31"/>
  <c r="M13" i="31"/>
  <c r="J12" i="31"/>
  <c r="L12" i="31"/>
  <c r="AO11" i="30"/>
  <c r="E13" i="35"/>
  <c r="AP41" i="30"/>
  <c r="F9" i="15"/>
  <c r="E2" i="37"/>
  <c r="E1" i="37"/>
  <c r="C2" i="33"/>
  <c r="C1" i="33"/>
  <c r="C2" i="36"/>
  <c r="C1" i="36"/>
  <c r="C2" i="35"/>
  <c r="C1" i="35"/>
  <c r="C2" i="9"/>
  <c r="C1" i="9"/>
  <c r="C2" i="31"/>
  <c r="C1" i="31"/>
  <c r="C2" i="15"/>
  <c r="C1" i="15"/>
  <c r="B1" i="33"/>
  <c r="B1" i="36"/>
  <c r="B1" i="37"/>
  <c r="B1" i="35"/>
  <c r="B1" i="9"/>
  <c r="B1" i="31"/>
  <c r="B1" i="15"/>
  <c r="H2" i="15"/>
  <c r="D1" i="15"/>
  <c r="B5" i="33"/>
  <c r="B4" i="33"/>
  <c r="B5" i="36"/>
  <c r="B4" i="36"/>
  <c r="B5" i="35"/>
  <c r="B4" i="35"/>
  <c r="I2" i="33"/>
  <c r="G2" i="33"/>
  <c r="F2" i="33"/>
  <c r="G1" i="33"/>
  <c r="F1" i="33"/>
  <c r="K2" i="37"/>
  <c r="J2" i="37"/>
  <c r="J1" i="37"/>
  <c r="J2" i="36"/>
  <c r="H2" i="36"/>
  <c r="G2" i="36"/>
  <c r="H1" i="36"/>
  <c r="G1" i="36"/>
  <c r="I2" i="35"/>
  <c r="H2" i="35"/>
  <c r="H1" i="35"/>
  <c r="J2" i="9"/>
  <c r="H2" i="9"/>
  <c r="G2" i="9"/>
  <c r="H1" i="9"/>
  <c r="G1" i="9"/>
  <c r="B4" i="9"/>
  <c r="B3" i="9"/>
  <c r="L3" i="31"/>
  <c r="J3" i="31"/>
  <c r="J2" i="31"/>
  <c r="B5" i="31"/>
  <c r="B4" i="31"/>
  <c r="J4" i="15"/>
  <c r="H4" i="15"/>
  <c r="B5" i="15"/>
  <c r="B4" i="15"/>
  <c r="A122" i="9"/>
  <c r="A116" i="9"/>
  <c r="A110" i="9"/>
  <c r="A104" i="9"/>
  <c r="A98" i="9"/>
  <c r="A92" i="9"/>
  <c r="A86" i="9"/>
  <c r="A80" i="9"/>
  <c r="A74" i="9"/>
  <c r="A68" i="9"/>
  <c r="A62" i="9"/>
  <c r="A56" i="9"/>
  <c r="A50" i="9"/>
  <c r="A44" i="9"/>
  <c r="A38" i="9"/>
  <c r="A32" i="9"/>
  <c r="A26" i="9"/>
  <c r="A20" i="9"/>
  <c r="A14" i="9"/>
  <c r="I8" i="9"/>
  <c r="I3" i="31"/>
  <c r="I2" i="31"/>
  <c r="G4" i="15"/>
  <c r="G2" i="15"/>
  <c r="F2" i="37"/>
  <c r="F1" i="37"/>
  <c r="H9" i="15"/>
  <c r="M9" i="15" s="1"/>
  <c r="D8" i="9" s="1"/>
  <c r="U8" i="9" s="1"/>
  <c r="H10" i="15"/>
  <c r="H11" i="15"/>
  <c r="H12" i="15"/>
  <c r="H13" i="15"/>
  <c r="H14" i="15"/>
  <c r="H15" i="15"/>
  <c r="H16" i="15"/>
  <c r="H17" i="15"/>
  <c r="H18" i="15"/>
  <c r="H19" i="15"/>
  <c r="M19" i="15" s="1"/>
  <c r="H20" i="15"/>
  <c r="M20" i="15" s="1"/>
  <c r="H21" i="15"/>
  <c r="H22" i="15"/>
  <c r="H23" i="15"/>
  <c r="H24" i="15"/>
  <c r="H25" i="15"/>
  <c r="H26" i="15"/>
  <c r="H27" i="15"/>
  <c r="H28" i="15"/>
  <c r="L9" i="15"/>
  <c r="K10" i="15"/>
  <c r="L10" i="15"/>
  <c r="K11" i="15"/>
  <c r="L11" i="15"/>
  <c r="K12" i="15"/>
  <c r="L12" i="15"/>
  <c r="K13" i="15"/>
  <c r="L13" i="15"/>
  <c r="K14" i="15"/>
  <c r="L14" i="15"/>
  <c r="K15" i="15"/>
  <c r="L15" i="15"/>
  <c r="K16" i="15"/>
  <c r="M16" i="15" s="1"/>
  <c r="L16" i="15"/>
  <c r="K17" i="15"/>
  <c r="L17" i="15"/>
  <c r="K18" i="15"/>
  <c r="L18" i="15"/>
  <c r="K19" i="15"/>
  <c r="L19" i="15"/>
  <c r="K20" i="15"/>
  <c r="L20" i="15"/>
  <c r="K21" i="15"/>
  <c r="L21" i="15"/>
  <c r="K22" i="15"/>
  <c r="L22" i="15"/>
  <c r="K23" i="15"/>
  <c r="L23" i="15"/>
  <c r="K24" i="15"/>
  <c r="L24" i="15"/>
  <c r="K25" i="15"/>
  <c r="L25" i="15"/>
  <c r="K26" i="15"/>
  <c r="M26" i="15" s="1"/>
  <c r="L26" i="15"/>
  <c r="K27" i="15"/>
  <c r="L27" i="15"/>
  <c r="K28" i="15"/>
  <c r="L28" i="15"/>
  <c r="I10" i="15"/>
  <c r="I11" i="15"/>
  <c r="I12" i="15"/>
  <c r="I13" i="15"/>
  <c r="I14" i="15"/>
  <c r="I15" i="15"/>
  <c r="I16" i="15"/>
  <c r="I17" i="15"/>
  <c r="I18" i="15"/>
  <c r="I19" i="15"/>
  <c r="I20" i="15"/>
  <c r="I21" i="15"/>
  <c r="I22" i="15"/>
  <c r="I23" i="15"/>
  <c r="I24" i="15"/>
  <c r="I25" i="15"/>
  <c r="I26" i="15"/>
  <c r="I27" i="15"/>
  <c r="I28" i="15"/>
  <c r="I9" i="15"/>
  <c r="D10" i="15"/>
  <c r="E10" i="15" s="1"/>
  <c r="D11" i="15"/>
  <c r="E11" i="15" s="1"/>
  <c r="D12" i="15"/>
  <c r="E12" i="15" s="1"/>
  <c r="D13" i="15"/>
  <c r="E13" i="15" s="1"/>
  <c r="D14" i="15"/>
  <c r="E14" i="15" s="1"/>
  <c r="D15" i="15"/>
  <c r="E15" i="15" s="1"/>
  <c r="C44" i="9" s="1"/>
  <c r="D16" i="15"/>
  <c r="F16" i="15" s="1"/>
  <c r="G16" i="36" s="1"/>
  <c r="D17" i="15"/>
  <c r="E17" i="15" s="1"/>
  <c r="D18" i="15"/>
  <c r="D19" i="15"/>
  <c r="E19" i="15" s="1"/>
  <c r="C19" i="36" s="1"/>
  <c r="D20" i="15"/>
  <c r="F20" i="15" s="1"/>
  <c r="D21" i="15"/>
  <c r="E21" i="15" s="1"/>
  <c r="D22" i="15"/>
  <c r="E22" i="15" s="1"/>
  <c r="D23" i="15"/>
  <c r="E23" i="15" s="1"/>
  <c r="D24" i="15"/>
  <c r="F24" i="15" s="1"/>
  <c r="D25" i="15"/>
  <c r="E25" i="15" s="1"/>
  <c r="D26" i="15"/>
  <c r="E26" i="15" s="1"/>
  <c r="D27" i="15"/>
  <c r="E27" i="15" s="1"/>
  <c r="D28" i="15"/>
  <c r="E28" i="15" s="1"/>
  <c r="E16" i="15"/>
  <c r="C50" i="9" s="1"/>
  <c r="E18" i="15"/>
  <c r="C62" i="9" s="1"/>
  <c r="M13" i="15"/>
  <c r="N13" i="15" s="1"/>
  <c r="F13" i="36" s="1"/>
  <c r="B14" i="9"/>
  <c r="B20" i="9"/>
  <c r="B12" i="31"/>
  <c r="B32" i="9"/>
  <c r="B38" i="9"/>
  <c r="B44" i="9"/>
  <c r="B50" i="9"/>
  <c r="B17" i="31"/>
  <c r="B62" i="9"/>
  <c r="B68" i="9"/>
  <c r="B74" i="9"/>
  <c r="B80" i="9"/>
  <c r="B23" i="15"/>
  <c r="B92" i="9"/>
  <c r="B98" i="9"/>
  <c r="B104" i="9"/>
  <c r="B110" i="9"/>
  <c r="B9" i="15"/>
  <c r="B28" i="15"/>
  <c r="B122" i="9"/>
  <c r="D2" i="33"/>
  <c r="D1" i="33"/>
  <c r="E2" i="36"/>
  <c r="E1" i="36"/>
  <c r="E2" i="35"/>
  <c r="E1" i="35"/>
  <c r="D2" i="9"/>
  <c r="D1" i="9"/>
  <c r="D2" i="31"/>
  <c r="D1" i="31"/>
  <c r="D2" i="15"/>
  <c r="B28" i="36"/>
  <c r="A28" i="36"/>
  <c r="B27" i="36"/>
  <c r="A27" i="36"/>
  <c r="B26" i="36"/>
  <c r="A26" i="36"/>
  <c r="A25" i="36"/>
  <c r="B24" i="36"/>
  <c r="A24" i="36"/>
  <c r="B23" i="36"/>
  <c r="A23" i="36"/>
  <c r="B22" i="36"/>
  <c r="A22" i="36"/>
  <c r="B21" i="36"/>
  <c r="A21" i="36"/>
  <c r="A20" i="36"/>
  <c r="B19" i="36"/>
  <c r="A19" i="36"/>
  <c r="A18" i="36"/>
  <c r="B17" i="36"/>
  <c r="A17" i="36"/>
  <c r="B16" i="36"/>
  <c r="A16" i="36"/>
  <c r="A15" i="36"/>
  <c r="B14" i="36"/>
  <c r="A14" i="36"/>
  <c r="B13" i="36"/>
  <c r="A13" i="36"/>
  <c r="B12" i="36"/>
  <c r="A12" i="36"/>
  <c r="B11" i="36"/>
  <c r="A11" i="36"/>
  <c r="A10" i="36"/>
  <c r="A9" i="36"/>
  <c r="B17" i="35"/>
  <c r="A17" i="35"/>
  <c r="B16" i="35"/>
  <c r="A16" i="35"/>
  <c r="B15" i="35"/>
  <c r="A15" i="35"/>
  <c r="B14" i="35"/>
  <c r="A14" i="35"/>
  <c r="B13" i="35"/>
  <c r="A13" i="35"/>
  <c r="B12" i="35"/>
  <c r="A12" i="35"/>
  <c r="B11" i="35"/>
  <c r="A11" i="35"/>
  <c r="B10" i="35"/>
  <c r="A10" i="35"/>
  <c r="A9" i="35"/>
  <c r="A8" i="9"/>
  <c r="D15" i="36"/>
  <c r="F18" i="15"/>
  <c r="G19" i="36"/>
  <c r="F28" i="15"/>
  <c r="A10" i="31"/>
  <c r="B13" i="15"/>
  <c r="B10" i="31"/>
  <c r="A11" i="31"/>
  <c r="A9" i="31"/>
  <c r="B11" i="31"/>
  <c r="A12" i="31"/>
  <c r="A13" i="31"/>
  <c r="K11" i="31" s="1"/>
  <c r="B13" i="31"/>
  <c r="A14" i="31"/>
  <c r="B14" i="31"/>
  <c r="A15" i="31"/>
  <c r="L9" i="31" s="1"/>
  <c r="A16" i="31"/>
  <c r="B16" i="31"/>
  <c r="A17" i="31"/>
  <c r="B18" i="31"/>
  <c r="A17" i="15"/>
  <c r="B17" i="15"/>
  <c r="A18" i="15"/>
  <c r="A19" i="15"/>
  <c r="B19" i="15"/>
  <c r="A20" i="15"/>
  <c r="B20" i="15"/>
  <c r="A21" i="15"/>
  <c r="B21" i="15"/>
  <c r="A22" i="15"/>
  <c r="B22" i="15"/>
  <c r="A23" i="15"/>
  <c r="A24" i="15"/>
  <c r="B24" i="15"/>
  <c r="A25" i="15"/>
  <c r="B25" i="15"/>
  <c r="A26" i="15"/>
  <c r="B26" i="15"/>
  <c r="A27" i="15"/>
  <c r="B27" i="15"/>
  <c r="A28" i="15"/>
  <c r="B16" i="15"/>
  <c r="A16" i="15"/>
  <c r="B15" i="15"/>
  <c r="A15" i="15"/>
  <c r="B14" i="15"/>
  <c r="A14" i="15"/>
  <c r="A13" i="15"/>
  <c r="B12" i="15"/>
  <c r="A12" i="15"/>
  <c r="B11" i="15"/>
  <c r="A11" i="15"/>
  <c r="A10" i="15"/>
  <c r="A9" i="15"/>
  <c r="I11" i="31" l="1"/>
  <c r="J11" i="31"/>
  <c r="F19" i="15"/>
  <c r="F17" i="15"/>
  <c r="M18" i="15"/>
  <c r="N18" i="15" s="1"/>
  <c r="F18" i="36" s="1"/>
  <c r="E14" i="35"/>
  <c r="AP47" i="30"/>
  <c r="M17" i="15"/>
  <c r="D56" i="9" s="1"/>
  <c r="M28" i="15"/>
  <c r="D122" i="9" s="1"/>
  <c r="U122" i="9" s="1"/>
  <c r="M27" i="15"/>
  <c r="E27" i="36" s="1"/>
  <c r="M15" i="15"/>
  <c r="E15" i="36" s="1"/>
  <c r="M12" i="15"/>
  <c r="D26" i="9" s="1"/>
  <c r="M22" i="15"/>
  <c r="D86" i="9" s="1"/>
  <c r="F13" i="15"/>
  <c r="F15" i="15"/>
  <c r="F27" i="15"/>
  <c r="F25" i="15"/>
  <c r="N9" i="15"/>
  <c r="AL11" i="9"/>
  <c r="C12" i="36"/>
  <c r="C26" i="9"/>
  <c r="C104" i="9"/>
  <c r="C25" i="36"/>
  <c r="C122" i="9"/>
  <c r="C28" i="36"/>
  <c r="G15" i="36"/>
  <c r="C16" i="36"/>
  <c r="F12" i="15"/>
  <c r="D12" i="36" s="1"/>
  <c r="F26" i="15"/>
  <c r="D26" i="36" s="1"/>
  <c r="E24" i="15"/>
  <c r="M10" i="15"/>
  <c r="D14" i="9" s="1"/>
  <c r="U16" i="9" s="1"/>
  <c r="E20" i="36"/>
  <c r="D74" i="9"/>
  <c r="U79" i="9" s="1"/>
  <c r="E16" i="36"/>
  <c r="D50" i="9"/>
  <c r="U53" i="9" s="1"/>
  <c r="N16" i="15"/>
  <c r="F16" i="36" s="1"/>
  <c r="C86" i="9"/>
  <c r="C22" i="36"/>
  <c r="D28" i="36"/>
  <c r="G28" i="36"/>
  <c r="D68" i="9"/>
  <c r="U70" i="9" s="1"/>
  <c r="N19" i="15"/>
  <c r="F19" i="36" s="1"/>
  <c r="E19" i="36"/>
  <c r="D116" i="9"/>
  <c r="U116" i="9" s="1"/>
  <c r="N27" i="15"/>
  <c r="F27" i="36" s="1"/>
  <c r="D13" i="36"/>
  <c r="G13" i="36"/>
  <c r="M21" i="15"/>
  <c r="D80" i="9" s="1"/>
  <c r="M11" i="15"/>
  <c r="D20" i="9" s="1"/>
  <c r="F11" i="15"/>
  <c r="F23" i="15"/>
  <c r="F10" i="15"/>
  <c r="F22" i="15"/>
  <c r="C18" i="36"/>
  <c r="M23" i="15"/>
  <c r="E23" i="36" s="1"/>
  <c r="M25" i="15"/>
  <c r="E25" i="36" s="1"/>
  <c r="F21" i="15"/>
  <c r="F14" i="15"/>
  <c r="C15" i="36"/>
  <c r="M24" i="15"/>
  <c r="D98" i="9" s="1"/>
  <c r="U98" i="9" s="1"/>
  <c r="M14" i="15"/>
  <c r="E14" i="36" s="1"/>
  <c r="C20" i="9"/>
  <c r="C11" i="36"/>
  <c r="G27" i="36"/>
  <c r="D27" i="36"/>
  <c r="C14" i="9"/>
  <c r="C10" i="36"/>
  <c r="N17" i="15"/>
  <c r="F17" i="36" s="1"/>
  <c r="E17" i="36"/>
  <c r="G17" i="36"/>
  <c r="D17" i="36"/>
  <c r="C110" i="9"/>
  <c r="C26" i="36"/>
  <c r="C21" i="36"/>
  <c r="C80" i="9"/>
  <c r="G20" i="36"/>
  <c r="D20" i="36"/>
  <c r="G18" i="36"/>
  <c r="D18" i="36"/>
  <c r="U72" i="9"/>
  <c r="C27" i="36"/>
  <c r="C116" i="9"/>
  <c r="C56" i="9"/>
  <c r="C17" i="36"/>
  <c r="D25" i="36"/>
  <c r="G25" i="36"/>
  <c r="D24" i="36"/>
  <c r="G24" i="36"/>
  <c r="C38" i="9"/>
  <c r="C14" i="36"/>
  <c r="N28" i="15"/>
  <c r="F28" i="36" s="1"/>
  <c r="G22" i="36"/>
  <c r="D22" i="36"/>
  <c r="C92" i="9"/>
  <c r="C23" i="36"/>
  <c r="C32" i="9"/>
  <c r="C13" i="36"/>
  <c r="E26" i="36"/>
  <c r="D110" i="9"/>
  <c r="U110" i="9" s="1"/>
  <c r="N26" i="15"/>
  <c r="F26" i="36" s="1"/>
  <c r="E22" i="36"/>
  <c r="D19" i="36"/>
  <c r="B18" i="15"/>
  <c r="B15" i="31"/>
  <c r="B10" i="36"/>
  <c r="B15" i="36"/>
  <c r="B20" i="36"/>
  <c r="B25" i="36"/>
  <c r="B10" i="15"/>
  <c r="N10" i="15"/>
  <c r="F10" i="36" s="1"/>
  <c r="N20" i="15"/>
  <c r="F20" i="36" s="1"/>
  <c r="D32" i="9"/>
  <c r="B116" i="9"/>
  <c r="B86" i="9"/>
  <c r="B56" i="9"/>
  <c r="B26" i="9"/>
  <c r="E20" i="15"/>
  <c r="E13" i="36"/>
  <c r="D62" i="9"/>
  <c r="E18" i="36"/>
  <c r="B18" i="36"/>
  <c r="C68" i="9"/>
  <c r="D16" i="36"/>
  <c r="C8" i="9"/>
  <c r="T8" i="9" s="1"/>
  <c r="D9" i="36"/>
  <c r="E9" i="36"/>
  <c r="B9" i="35"/>
  <c r="B9" i="36"/>
  <c r="B8" i="9"/>
  <c r="B9" i="31"/>
  <c r="E10" i="36" l="1"/>
  <c r="N15" i="15"/>
  <c r="F15" i="36" s="1"/>
  <c r="E12" i="36"/>
  <c r="N22" i="15"/>
  <c r="F22" i="36" s="1"/>
  <c r="E28" i="36"/>
  <c r="D44" i="9"/>
  <c r="U47" i="9" s="1"/>
  <c r="U73" i="9"/>
  <c r="W68" i="9" s="1"/>
  <c r="E15" i="35"/>
  <c r="AN55" i="30"/>
  <c r="AN56" i="30" s="1"/>
  <c r="AN57" i="30" s="1"/>
  <c r="AN58" i="30" s="1"/>
  <c r="AP53" i="30" s="1"/>
  <c r="E24" i="36"/>
  <c r="N24" i="15"/>
  <c r="F24" i="36" s="1"/>
  <c r="D104" i="9"/>
  <c r="U104" i="9" s="1"/>
  <c r="E11" i="36"/>
  <c r="E21" i="36"/>
  <c r="N25" i="15"/>
  <c r="F25" i="36" s="1"/>
  <c r="N21" i="15"/>
  <c r="F21" i="36" s="1"/>
  <c r="N12" i="15"/>
  <c r="F12" i="36" s="1"/>
  <c r="N23" i="15"/>
  <c r="F23" i="36" s="1"/>
  <c r="D92" i="9"/>
  <c r="U92" i="9" s="1"/>
  <c r="D38" i="9"/>
  <c r="U38" i="9" s="1"/>
  <c r="N14" i="15"/>
  <c r="F14" i="36" s="1"/>
  <c r="U71" i="9"/>
  <c r="U68" i="9"/>
  <c r="U75" i="9"/>
  <c r="U55" i="9"/>
  <c r="U50" i="9"/>
  <c r="U69" i="9"/>
  <c r="U52" i="9"/>
  <c r="U51" i="9"/>
  <c r="U78" i="9"/>
  <c r="U76" i="9"/>
  <c r="U77" i="9"/>
  <c r="U74" i="9"/>
  <c r="U54" i="9"/>
  <c r="C98" i="9"/>
  <c r="C24" i="36"/>
  <c r="G12" i="36"/>
  <c r="G26" i="36"/>
  <c r="U19" i="9"/>
  <c r="F10" i="35" s="1"/>
  <c r="G10" i="36"/>
  <c r="U18" i="9"/>
  <c r="U15" i="9"/>
  <c r="D10" i="36"/>
  <c r="D23" i="36"/>
  <c r="G23" i="36"/>
  <c r="G11" i="36"/>
  <c r="D11" i="36"/>
  <c r="D14" i="36"/>
  <c r="G14" i="36"/>
  <c r="N11" i="15"/>
  <c r="F11" i="36" s="1"/>
  <c r="U17" i="9"/>
  <c r="G21" i="36"/>
  <c r="D21" i="36"/>
  <c r="U14" i="9"/>
  <c r="U10" i="9"/>
  <c r="G9" i="36"/>
  <c r="U28" i="9"/>
  <c r="U27" i="9"/>
  <c r="U30" i="9"/>
  <c r="U29" i="9"/>
  <c r="U31" i="9"/>
  <c r="F12" i="35" s="1"/>
  <c r="U26" i="9"/>
  <c r="C74" i="9"/>
  <c r="C20" i="36"/>
  <c r="T35" i="9"/>
  <c r="T82" i="9"/>
  <c r="T123" i="9"/>
  <c r="T83" i="9"/>
  <c r="T60" i="9"/>
  <c r="T69" i="9"/>
  <c r="T88" i="9"/>
  <c r="T117" i="9"/>
  <c r="T76" i="9"/>
  <c r="T12" i="9"/>
  <c r="T125" i="9"/>
  <c r="T121" i="9"/>
  <c r="T93" i="9"/>
  <c r="T53" i="9"/>
  <c r="T50" i="9"/>
  <c r="T59" i="9"/>
  <c r="T78" i="9"/>
  <c r="T107" i="9"/>
  <c r="T56" i="9"/>
  <c r="T85" i="9"/>
  <c r="T115" i="9"/>
  <c r="T116" i="9"/>
  <c r="T91" i="9"/>
  <c r="T63" i="9"/>
  <c r="T37" i="9"/>
  <c r="V32" i="9" s="1"/>
  <c r="T23" i="9"/>
  <c r="T40" i="9"/>
  <c r="T49" i="9"/>
  <c r="V44" i="9" s="1"/>
  <c r="T68" i="9"/>
  <c r="T97" i="9"/>
  <c r="T46" i="9"/>
  <c r="T75" i="9"/>
  <c r="T11" i="9"/>
  <c r="T105" i="9"/>
  <c r="T67" i="9"/>
  <c r="H18" i="36" s="1"/>
  <c r="I18" i="36" s="1"/>
  <c r="T106" i="9"/>
  <c r="T122" i="9"/>
  <c r="T13" i="9"/>
  <c r="T30" i="9"/>
  <c r="T39" i="9"/>
  <c r="T58" i="9"/>
  <c r="T87" i="9"/>
  <c r="T26" i="9"/>
  <c r="T55" i="9"/>
  <c r="H16" i="36" s="1"/>
  <c r="I16" i="36" s="1"/>
  <c r="T73" i="9"/>
  <c r="H19" i="36" s="1"/>
  <c r="I19" i="36" s="1"/>
  <c r="T126" i="9"/>
  <c r="T95" i="9"/>
  <c r="T104" i="9"/>
  <c r="T61" i="9"/>
  <c r="H17" i="36" s="1"/>
  <c r="I17" i="36" s="1"/>
  <c r="T112" i="9"/>
  <c r="T102" i="9"/>
  <c r="T120" i="9"/>
  <c r="T20" i="9"/>
  <c r="T29" i="9"/>
  <c r="T48" i="9"/>
  <c r="T77" i="9"/>
  <c r="T16" i="9"/>
  <c r="T45" i="9"/>
  <c r="T43" i="9"/>
  <c r="H14" i="36" s="1"/>
  <c r="I14" i="36" s="1"/>
  <c r="T96" i="9"/>
  <c r="T92" i="9"/>
  <c r="T74" i="9"/>
  <c r="T51" i="9"/>
  <c r="T114" i="9"/>
  <c r="T62" i="9"/>
  <c r="T110" i="9"/>
  <c r="T119" i="9"/>
  <c r="T19" i="9"/>
  <c r="V14" i="9" s="1"/>
  <c r="T38" i="9"/>
  <c r="T57" i="9"/>
  <c r="T25" i="9"/>
  <c r="T72" i="9"/>
  <c r="T66" i="9"/>
  <c r="T24" i="9"/>
  <c r="T124" i="9"/>
  <c r="T52" i="9"/>
  <c r="T84" i="9"/>
  <c r="T100" i="9"/>
  <c r="T109" i="9"/>
  <c r="T14" i="9"/>
  <c r="T28" i="9"/>
  <c r="T47" i="9"/>
  <c r="T15" i="9"/>
  <c r="T42" i="9"/>
  <c r="T65" i="9"/>
  <c r="T103" i="9"/>
  <c r="T31" i="9"/>
  <c r="D12" i="35" s="1"/>
  <c r="T94" i="9"/>
  <c r="T32" i="9"/>
  <c r="T54" i="9"/>
  <c r="T22" i="9"/>
  <c r="T90" i="9"/>
  <c r="T99" i="9"/>
  <c r="T118" i="9"/>
  <c r="T18" i="9"/>
  <c r="T27" i="9"/>
  <c r="T36" i="9"/>
  <c r="T21" i="9"/>
  <c r="T64" i="9"/>
  <c r="T101" i="9"/>
  <c r="T10" i="9"/>
  <c r="T34" i="9"/>
  <c r="T111" i="9"/>
  <c r="T9" i="9"/>
  <c r="T80" i="9"/>
  <c r="T89" i="9"/>
  <c r="T108" i="9"/>
  <c r="T17" i="9"/>
  <c r="T71" i="9"/>
  <c r="T33" i="9"/>
  <c r="T44" i="9"/>
  <c r="T113" i="9"/>
  <c r="T81" i="9"/>
  <c r="T70" i="9"/>
  <c r="T79" i="9"/>
  <c r="V74" i="9" s="1"/>
  <c r="T98" i="9"/>
  <c r="T127" i="9"/>
  <c r="T86" i="9"/>
  <c r="T41" i="9"/>
  <c r="U25" i="9"/>
  <c r="W20" i="9" s="1"/>
  <c r="U24" i="9"/>
  <c r="U20" i="9"/>
  <c r="U23" i="9"/>
  <c r="U22" i="9"/>
  <c r="U21" i="9"/>
  <c r="C9" i="36"/>
  <c r="U48" i="9"/>
  <c r="U44" i="9"/>
  <c r="U87" i="9"/>
  <c r="U90" i="9"/>
  <c r="U89" i="9"/>
  <c r="U88" i="9"/>
  <c r="U91" i="9"/>
  <c r="J22" i="36" s="1"/>
  <c r="K22" i="36" s="1"/>
  <c r="U86" i="9"/>
  <c r="U35" i="9"/>
  <c r="U34" i="9"/>
  <c r="U32" i="9"/>
  <c r="U37" i="9"/>
  <c r="F13" i="35" s="1"/>
  <c r="U33" i="9"/>
  <c r="U36" i="9"/>
  <c r="U84" i="9"/>
  <c r="U80" i="9"/>
  <c r="U83" i="9"/>
  <c r="U81" i="9"/>
  <c r="U82" i="9"/>
  <c r="U85" i="9"/>
  <c r="W80" i="9" s="1"/>
  <c r="U67" i="9"/>
  <c r="U63" i="9"/>
  <c r="U66" i="9"/>
  <c r="U65" i="9"/>
  <c r="U64" i="9"/>
  <c r="U62" i="9"/>
  <c r="U57" i="9"/>
  <c r="U60" i="9"/>
  <c r="U59" i="9"/>
  <c r="U56" i="9"/>
  <c r="U58" i="9"/>
  <c r="U61" i="9"/>
  <c r="J17" i="36" s="1"/>
  <c r="K17" i="36" s="1"/>
  <c r="W50" i="9"/>
  <c r="J16" i="36"/>
  <c r="K16" i="36" s="1"/>
  <c r="G27" i="35"/>
  <c r="W116" i="9"/>
  <c r="J27" i="36"/>
  <c r="K27" i="36" s="1"/>
  <c r="W104" i="9"/>
  <c r="J25" i="36"/>
  <c r="K25" i="36" s="1"/>
  <c r="W74" i="9"/>
  <c r="J20" i="36"/>
  <c r="K20" i="36" s="1"/>
  <c r="W122" i="9"/>
  <c r="J28" i="36"/>
  <c r="K28" i="36" s="1"/>
  <c r="J26" i="36"/>
  <c r="K26" i="36" s="1"/>
  <c r="W110" i="9"/>
  <c r="F23" i="35"/>
  <c r="J23" i="36"/>
  <c r="K23" i="36" s="1"/>
  <c r="W92" i="9"/>
  <c r="J24" i="36"/>
  <c r="K24" i="36" s="1"/>
  <c r="W98" i="9"/>
  <c r="F24" i="35"/>
  <c r="G23" i="35" l="1"/>
  <c r="V104" i="9"/>
  <c r="G25" i="35"/>
  <c r="J19" i="36"/>
  <c r="K19" i="36" s="1"/>
  <c r="U45" i="9"/>
  <c r="H27" i="36"/>
  <c r="I27" i="36" s="1"/>
  <c r="H22" i="36"/>
  <c r="I22" i="36" s="1"/>
  <c r="U49" i="9"/>
  <c r="J15" i="36" s="1"/>
  <c r="K15" i="36" s="1"/>
  <c r="H24" i="36"/>
  <c r="I24" i="36" s="1"/>
  <c r="G24" i="35"/>
  <c r="U46" i="9"/>
  <c r="H26" i="36"/>
  <c r="I26" i="36" s="1"/>
  <c r="G26" i="35"/>
  <c r="F15" i="35"/>
  <c r="E16" i="35"/>
  <c r="F16" i="35" s="1"/>
  <c r="AP59" i="30"/>
  <c r="V8" i="9"/>
  <c r="U42" i="9"/>
  <c r="U41" i="9"/>
  <c r="U39" i="9"/>
  <c r="U43" i="9"/>
  <c r="J14" i="36" s="1"/>
  <c r="K14" i="36" s="1"/>
  <c r="U40" i="9"/>
  <c r="D11" i="35"/>
  <c r="V20" i="9"/>
  <c r="J10" i="36"/>
  <c r="K10" i="36" s="1"/>
  <c r="W14" i="9"/>
  <c r="V50" i="9"/>
  <c r="W56" i="9"/>
  <c r="F11" i="35"/>
  <c r="B17" i="33"/>
  <c r="F9" i="36"/>
  <c r="C12" i="37"/>
  <c r="E10" i="37"/>
  <c r="E12" i="37"/>
  <c r="D9" i="37"/>
  <c r="G11" i="37"/>
  <c r="F11" i="37"/>
  <c r="G10" i="37"/>
  <c r="G13" i="37"/>
  <c r="B16" i="33"/>
  <c r="B14" i="33"/>
  <c r="B15" i="33"/>
  <c r="H20" i="36"/>
  <c r="I20" i="36" s="1"/>
  <c r="L20" i="36" s="1"/>
  <c r="D16" i="35"/>
  <c r="E11" i="37"/>
  <c r="D10" i="37"/>
  <c r="W44" i="9"/>
  <c r="G9" i="37"/>
  <c r="C9" i="37"/>
  <c r="F9" i="37"/>
  <c r="C10" i="37"/>
  <c r="F12" i="37"/>
  <c r="J21" i="36"/>
  <c r="K21" i="36" s="1"/>
  <c r="F13" i="37"/>
  <c r="E9" i="37"/>
  <c r="G12" i="37"/>
  <c r="C13" i="37"/>
  <c r="D12" i="37"/>
  <c r="V98" i="9"/>
  <c r="D13" i="37"/>
  <c r="F10" i="37"/>
  <c r="E13" i="37"/>
  <c r="J11" i="36"/>
  <c r="K11" i="36" s="1"/>
  <c r="D19" i="35"/>
  <c r="D11" i="37"/>
  <c r="C11" i="37"/>
  <c r="J18" i="36"/>
  <c r="K18" i="36" s="1"/>
  <c r="L18" i="36" s="1"/>
  <c r="W62" i="9"/>
  <c r="J13" i="36"/>
  <c r="K13" i="36" s="1"/>
  <c r="F21" i="35"/>
  <c r="V56" i="9"/>
  <c r="V68" i="9"/>
  <c r="D13" i="35"/>
  <c r="G13" i="35" s="1"/>
  <c r="W32" i="9"/>
  <c r="H13" i="36"/>
  <c r="I13" i="36" s="1"/>
  <c r="D17" i="35"/>
  <c r="U11" i="9"/>
  <c r="U9" i="9"/>
  <c r="U13" i="9"/>
  <c r="W8" i="9" s="1"/>
  <c r="U12" i="9"/>
  <c r="L24" i="36"/>
  <c r="L17" i="36"/>
  <c r="L16" i="36"/>
  <c r="L27" i="36"/>
  <c r="H21" i="36"/>
  <c r="I21" i="36" s="1"/>
  <c r="D15" i="35"/>
  <c r="G15" i="35" s="1"/>
  <c r="V80" i="9"/>
  <c r="D14" i="35"/>
  <c r="V110" i="9"/>
  <c r="V116" i="9"/>
  <c r="F22" i="35"/>
  <c r="W86" i="9"/>
  <c r="V38" i="9"/>
  <c r="L19" i="36"/>
  <c r="J12" i="36"/>
  <c r="K12" i="36" s="1"/>
  <c r="W26" i="9"/>
  <c r="H15" i="36"/>
  <c r="I15" i="36" s="1"/>
  <c r="L26" i="36"/>
  <c r="L22" i="36"/>
  <c r="L14" i="36"/>
  <c r="G12" i="35"/>
  <c r="V86" i="9"/>
  <c r="V122" i="9"/>
  <c r="H28" i="36"/>
  <c r="I28" i="36" s="1"/>
  <c r="L28" i="36" s="1"/>
  <c r="V26" i="9"/>
  <c r="H12" i="36"/>
  <c r="I12" i="36" s="1"/>
  <c r="V62" i="9"/>
  <c r="D18" i="35"/>
  <c r="V92" i="9"/>
  <c r="H10" i="36"/>
  <c r="I10" i="36" s="1"/>
  <c r="H23" i="36"/>
  <c r="I23" i="36" s="1"/>
  <c r="L23" i="36" s="1"/>
  <c r="D10" i="35"/>
  <c r="G10" i="35" s="1"/>
  <c r="H11" i="36"/>
  <c r="I11" i="36" s="1"/>
  <c r="H25" i="36"/>
  <c r="I25" i="36" s="1"/>
  <c r="L25" i="36" s="1"/>
  <c r="G16" i="35" l="1"/>
  <c r="G21" i="35"/>
  <c r="E17" i="35"/>
  <c r="F17" i="35" s="1"/>
  <c r="G17" i="35" s="1"/>
  <c r="AN67" i="30"/>
  <c r="AN68" i="30" s="1"/>
  <c r="AN69" i="30" s="1"/>
  <c r="AN70" i="30" s="1"/>
  <c r="G22" i="35"/>
  <c r="G11" i="35"/>
  <c r="F14" i="35"/>
  <c r="G14" i="35" s="1"/>
  <c r="W38" i="9"/>
  <c r="L15" i="36"/>
  <c r="L10" i="36"/>
  <c r="B18" i="33"/>
  <c r="C18" i="33" s="1"/>
  <c r="L13" i="36"/>
  <c r="L11" i="36"/>
  <c r="L21" i="36"/>
  <c r="L12" i="36"/>
  <c r="H9" i="36"/>
  <c r="I9" i="36"/>
  <c r="AP65" i="30" l="1"/>
  <c r="E18" i="35"/>
  <c r="F18" i="35"/>
  <c r="G18" i="35" s="1"/>
  <c r="AP71" i="30"/>
  <c r="C14" i="33"/>
  <c r="C15" i="33"/>
  <c r="B21" i="33"/>
  <c r="C17" i="33"/>
  <c r="C16" i="33"/>
  <c r="J9" i="36"/>
  <c r="F9" i="35"/>
  <c r="F19" i="35" l="1"/>
  <c r="G19" i="35" s="1"/>
  <c r="AP77" i="30"/>
  <c r="K9" i="36"/>
  <c r="G9" i="35"/>
  <c r="L9" i="36" s="1"/>
  <c r="F20" i="35" l="1"/>
  <c r="N11" i="35" s="1"/>
  <c r="D17" i="33"/>
  <c r="D15" i="33"/>
  <c r="D14" i="33"/>
  <c r="D16" i="33"/>
  <c r="P12" i="35" l="1"/>
  <c r="L11" i="35"/>
  <c r="G20" i="35"/>
  <c r="N12" i="35"/>
  <c r="M12" i="37" s="1"/>
  <c r="O9" i="35"/>
  <c r="N9" i="37" s="1"/>
  <c r="O13" i="35"/>
  <c r="N13" i="37" s="1"/>
  <c r="M13" i="35"/>
  <c r="L13" i="37" s="1"/>
  <c r="M12" i="35"/>
  <c r="L12" i="37" s="1"/>
  <c r="P10" i="35"/>
  <c r="O10" i="37" s="1"/>
  <c r="M10" i="35"/>
  <c r="L10" i="37" s="1"/>
  <c r="P9" i="35"/>
  <c r="O9" i="37" s="1"/>
  <c r="O12" i="35"/>
  <c r="N12" i="37" s="1"/>
  <c r="O11" i="35"/>
  <c r="N11" i="37" s="1"/>
  <c r="L10" i="35"/>
  <c r="K10" i="37" s="1"/>
  <c r="N13" i="35"/>
  <c r="N9" i="35"/>
  <c r="M9" i="37" s="1"/>
  <c r="O10" i="35"/>
  <c r="N10" i="37" s="1"/>
  <c r="P11" i="35"/>
  <c r="O11" i="37" s="1"/>
  <c r="M9" i="35"/>
  <c r="L9" i="37" s="1"/>
  <c r="L13" i="35"/>
  <c r="K13" i="37" s="1"/>
  <c r="L12" i="35"/>
  <c r="K12" i="37" s="1"/>
  <c r="P13" i="35"/>
  <c r="O13" i="37" s="1"/>
  <c r="N10" i="35"/>
  <c r="M10" i="37" s="1"/>
  <c r="L9" i="35"/>
  <c r="K9" i="37" s="1"/>
  <c r="M11" i="35"/>
  <c r="L11" i="37" s="1"/>
  <c r="O12" i="37"/>
  <c r="M11" i="37"/>
  <c r="K11" i="37"/>
  <c r="M13" i="37"/>
  <c r="AP83" i="30"/>
  <c r="AP89" i="30"/>
  <c r="D18" i="33"/>
  <c r="E14" i="33" s="1"/>
  <c r="AP95" i="30" l="1"/>
  <c r="E18" i="33"/>
  <c r="E15" i="33"/>
  <c r="D21" i="33"/>
  <c r="E17" i="33"/>
  <c r="E16" i="33"/>
  <c r="AP101" i="30" l="1"/>
  <c r="AP107" i="30" l="1"/>
  <c r="AP113" i="30" l="1"/>
  <c r="AP119" i="30" l="1"/>
</calcChain>
</file>

<file path=xl/comments1.xml><?xml version="1.0" encoding="utf-8"?>
<comments xmlns="http://schemas.openxmlformats.org/spreadsheetml/2006/main">
  <authors>
    <author>Ahyla Nahyls Hoyos Musiry</author>
    <author>William Sotelo Orduña</author>
  </authors>
  <commentList>
    <comment ref="BP10" authorId="0" shapeId="0">
      <text>
        <r>
          <rPr>
            <b/>
            <sz val="9"/>
            <color indexed="81"/>
            <rFont val="Tahoma"/>
            <family val="2"/>
          </rPr>
          <t>Ahyla Nahyls Hoyos Musiry:</t>
        </r>
        <r>
          <rPr>
            <sz val="9"/>
            <color indexed="81"/>
            <rFont val="Tahoma"/>
            <family val="2"/>
          </rPr>
          <t xml:space="preserve">
indiquen cuándo la exposición al riesgo requiere acción inmediata</t>
        </r>
      </text>
    </comment>
    <comment ref="BA11" authorId="1" shapeId="0">
      <text>
        <r>
          <rPr>
            <b/>
            <sz val="9"/>
            <color indexed="81"/>
            <rFont val="Tahoma"/>
            <family val="2"/>
          </rPr>
          <t>William Sotelo Orduña:</t>
        </r>
        <r>
          <rPr>
            <sz val="9"/>
            <color indexed="81"/>
            <rFont val="Tahoma"/>
            <family val="2"/>
          </rPr>
          <t xml:space="preserve">
Esta vacía la carpeta
</t>
        </r>
      </text>
    </comment>
    <comment ref="BA17" authorId="1" shapeId="0">
      <text>
        <r>
          <rPr>
            <b/>
            <sz val="9"/>
            <color indexed="81"/>
            <rFont val="Tahoma"/>
            <family val="2"/>
          </rPr>
          <t>William Sotelo Orduña:</t>
        </r>
        <r>
          <rPr>
            <sz val="9"/>
            <color indexed="81"/>
            <rFont val="Tahoma"/>
            <family val="2"/>
          </rPr>
          <t xml:space="preserve">
Esta vacía la carpeta</t>
        </r>
      </text>
    </comment>
    <comment ref="BA23" authorId="1" shapeId="0">
      <text>
        <r>
          <rPr>
            <b/>
            <sz val="9"/>
            <color indexed="81"/>
            <rFont val="Tahoma"/>
            <family val="2"/>
          </rPr>
          <t>William Sotelo Orduña:</t>
        </r>
        <r>
          <rPr>
            <sz val="9"/>
            <color indexed="81"/>
            <rFont val="Tahoma"/>
            <family val="2"/>
          </rPr>
          <t xml:space="preserve">
Esta vacía la carpeta</t>
        </r>
      </text>
    </comment>
    <comment ref="BA29" authorId="1" shapeId="0">
      <text>
        <r>
          <rPr>
            <b/>
            <sz val="9"/>
            <color indexed="81"/>
            <rFont val="Tahoma"/>
            <family val="2"/>
          </rPr>
          <t>William Sotelo Orduña:</t>
        </r>
        <r>
          <rPr>
            <sz val="9"/>
            <color indexed="81"/>
            <rFont val="Tahoma"/>
            <family val="2"/>
          </rPr>
          <t xml:space="preserve">
Esta vacía la carpeta</t>
        </r>
      </text>
    </comment>
    <comment ref="Z47" authorId="0" shapeId="0">
      <text>
        <r>
          <rPr>
            <b/>
            <sz val="9"/>
            <color indexed="81"/>
            <rFont val="Tahoma"/>
            <family val="2"/>
          </rPr>
          <t>Ahyla Nahyls Hoyos Musiry:</t>
        </r>
        <r>
          <rPr>
            <sz val="9"/>
            <color indexed="81"/>
            <rFont val="Tahoma"/>
            <family val="2"/>
          </rPr>
          <t xml:space="preserve">
este seguimiento cada cuanto lo realiza</t>
        </r>
      </text>
    </comment>
    <comment ref="BA89" authorId="1" shapeId="0">
      <text>
        <r>
          <rPr>
            <b/>
            <sz val="9"/>
            <color indexed="81"/>
            <rFont val="Tahoma"/>
            <family val="2"/>
          </rPr>
          <t>William Sotelo Orduña:</t>
        </r>
        <r>
          <rPr>
            <sz val="9"/>
            <color indexed="81"/>
            <rFont val="Tahoma"/>
            <family val="2"/>
          </rPr>
          <t xml:space="preserve">
Como se llama la carpeta compartida
</t>
        </r>
      </text>
    </comment>
    <comment ref="BA125" authorId="1" shapeId="0">
      <text>
        <r>
          <rPr>
            <b/>
            <sz val="9"/>
            <color indexed="81"/>
            <rFont val="Tahoma"/>
            <family val="2"/>
          </rPr>
          <t>William Sotelo Orduña:</t>
        </r>
        <r>
          <rPr>
            <sz val="9"/>
            <color indexed="81"/>
            <rFont val="Tahoma"/>
            <family val="2"/>
          </rPr>
          <t xml:space="preserve">
Cual es la url?
</t>
        </r>
      </text>
    </comment>
    <comment ref="BA131" authorId="1" shapeId="0">
      <text>
        <r>
          <rPr>
            <b/>
            <sz val="9"/>
            <color indexed="81"/>
            <rFont val="Tahoma"/>
            <family val="2"/>
          </rPr>
          <t>William Sotelo Orduña:</t>
        </r>
        <r>
          <rPr>
            <sz val="9"/>
            <color indexed="81"/>
            <rFont val="Tahoma"/>
            <family val="2"/>
          </rPr>
          <t xml:space="preserve">
El drive es de google y no se puede ingresar
</t>
        </r>
      </text>
    </comment>
    <comment ref="BA209" authorId="1" shapeId="0">
      <text>
        <r>
          <rPr>
            <b/>
            <sz val="9"/>
            <color indexed="81"/>
            <rFont val="Tahoma"/>
            <family val="2"/>
          </rPr>
          <t>William Sotelo Orduña:</t>
        </r>
        <r>
          <rPr>
            <sz val="9"/>
            <color indexed="81"/>
            <rFont val="Tahoma"/>
            <family val="2"/>
          </rPr>
          <t xml:space="preserve">
Esa ubicación no existe y esta mal escrita </t>
        </r>
      </text>
    </comment>
    <comment ref="BA215" authorId="1" shapeId="0">
      <text>
        <r>
          <rPr>
            <b/>
            <sz val="9"/>
            <color indexed="81"/>
            <rFont val="Tahoma"/>
            <family val="2"/>
          </rPr>
          <t>William Sotelo Orduña:</t>
        </r>
        <r>
          <rPr>
            <sz val="9"/>
            <color indexed="81"/>
            <rFont val="Tahoma"/>
            <family val="2"/>
          </rPr>
          <t xml:space="preserve">
Esa ubicación no existe y esta mal escrita </t>
        </r>
      </text>
    </comment>
    <comment ref="BA221" authorId="1" shapeId="0">
      <text>
        <r>
          <rPr>
            <b/>
            <sz val="9"/>
            <color indexed="81"/>
            <rFont val="Tahoma"/>
            <family val="2"/>
          </rPr>
          <t>William Sotelo Orduña:</t>
        </r>
        <r>
          <rPr>
            <sz val="9"/>
            <color indexed="81"/>
            <rFont val="Tahoma"/>
            <family val="2"/>
          </rPr>
          <t xml:space="preserve">
En el drive se encuentra el repositorio mapa de riesgos 2026, con capertas y algunos soportes</t>
        </r>
      </text>
    </comment>
    <comment ref="BA281" authorId="1" shapeId="0">
      <text>
        <r>
          <rPr>
            <b/>
            <sz val="9"/>
            <color indexed="81"/>
            <rFont val="Tahoma"/>
            <family val="2"/>
          </rPr>
          <t>William Sotelo Orduña:</t>
        </r>
        <r>
          <rPr>
            <sz val="9"/>
            <color indexed="81"/>
            <rFont val="Tahoma"/>
            <family val="2"/>
          </rPr>
          <t xml:space="preserve">
Se evidencia información en la ruta específicada
</t>
        </r>
      </text>
    </comment>
    <comment ref="BA287" authorId="1" shapeId="0">
      <text>
        <r>
          <rPr>
            <b/>
            <sz val="9"/>
            <color indexed="81"/>
            <rFont val="Tahoma"/>
            <family val="2"/>
          </rPr>
          <t>William Sotelo Orduña:</t>
        </r>
        <r>
          <rPr>
            <sz val="9"/>
            <color indexed="81"/>
            <rFont val="Tahoma"/>
            <family val="2"/>
          </rPr>
          <t xml:space="preserve">
Se evidencia información en la ruta específicada</t>
        </r>
      </text>
    </comment>
    <comment ref="BA293" authorId="1" shapeId="0">
      <text>
        <r>
          <rPr>
            <b/>
            <sz val="9"/>
            <color indexed="81"/>
            <rFont val="Tahoma"/>
            <family val="2"/>
          </rPr>
          <t>William Sotelo Orduña:</t>
        </r>
        <r>
          <rPr>
            <sz val="9"/>
            <color indexed="81"/>
            <rFont val="Tahoma"/>
            <family val="2"/>
          </rPr>
          <t xml:space="preserve">
Se evidencia información en la ruta específicada</t>
        </r>
      </text>
    </comment>
  </commentList>
</comments>
</file>

<file path=xl/sharedStrings.xml><?xml version="1.0" encoding="utf-8"?>
<sst xmlns="http://schemas.openxmlformats.org/spreadsheetml/2006/main" count="3364" uniqueCount="1160">
  <si>
    <t>Matriz Mapa de Riesgos</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</si>
  <si>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</si>
  <si>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</si>
  <si>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</si>
  <si>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</si>
  <si>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</si>
  <si>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</si>
  <si>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</si>
  <si>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</si>
  <si>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</si>
  <si>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</si>
  <si>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</si>
  <si>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</si>
  <si>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</si>
  <si>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</si>
  <si>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</si>
  <si>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</si>
  <si>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</si>
  <si>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 del Al:</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</si>
  <si>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</si>
  <si>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</si>
  <si>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</si>
  <si>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</si>
  <si>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</si>
  <si>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</si>
  <si>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</si>
  <si>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</si>
  <si>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</si>
  <si>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</si>
  <si>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</si>
  <si>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</si>
  <si>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</si>
  <si>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</si>
  <si>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</si>
  <si>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</si>
  <si>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</si>
  <si>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</si>
  <si>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</si>
  <si>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</si>
  <si>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</si>
  <si>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</si>
  <si>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</si>
  <si>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</si>
  <si>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</si>
  <si>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</si>
  <si>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</si>
  <si>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</si>
  <si>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</si>
  <si>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</si>
  <si>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</si>
  <si>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</si>
  <si>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</si>
  <si>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</si>
  <si>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</si>
  <si>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</si>
  <si>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</si>
  <si>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</si>
  <si>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</si>
  <si>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</si>
  <si>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</si>
  <si>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</si>
  <si>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</si>
  <si>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</si>
  <si>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</si>
  <si>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</si>
  <si>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</si>
  <si>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</si>
  <si>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</si>
  <si>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</si>
  <si>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</si>
  <si>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</si>
  <si>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</si>
  <si>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</si>
  <si>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</si>
  <si>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</si>
  <si>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 xml:space="preserve">Plan de Acción
Descripción de la Acción, basado en el análisis de causas
Responsable (Cargo)
Fecha de Inicio
Fecha de Finalización
</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</si>
  <si>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</si>
  <si>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Seguimientos por parte del Líder del Proceso</t>
  </si>
  <si>
    <t>Realizar descripción de los seguimientos por parte del proceso</t>
  </si>
  <si>
    <t>Verificación por parte de segunda línea de defensa o quien haga sus veces (Fecha y Descripción)</t>
  </si>
  <si>
    <t>Realizar descripción de las verificaciones de la segunda línea de defensa</t>
  </si>
  <si>
    <t>Verificación por parte de la Oficina de Control Interno o quien haga sus veces (Fecha y Descripción)</t>
  </si>
  <si>
    <t>Realizar descripción de las verificaciones que realiza Control Interno o quien haga sus veces.</t>
  </si>
  <si>
    <t>Estado</t>
  </si>
  <si>
    <t>Utilice la lista de despligue que se encuentra parametrizada, le aparecerán las opciones:
Sin Iniciar, En proceso, Cerrado,
la selección en este caso dependerá de las acciones del plan que se hayan establecido en cada caso.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</si>
  <si>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</si>
  <si>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</si>
  <si>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</si>
  <si>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</si>
  <si>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</si>
  <si>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</si>
  <si>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</si>
  <si>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Archivo creado por:</t>
  </si>
  <si>
    <t>ENTIDAD:</t>
  </si>
  <si>
    <t>PROCESO/PLAN/PROGRAMA/PROYECTO:</t>
  </si>
  <si>
    <t>Al</t>
  </si>
  <si>
    <t>FACTOR DEL RIESGO</t>
  </si>
  <si>
    <t>TIPOLOGÍA</t>
  </si>
  <si>
    <t>SUBCAUSAS</t>
  </si>
  <si>
    <t>DESCRIPCIÓN DEL TIPO DE FACTOR DE RIESGO</t>
  </si>
  <si>
    <t>R1</t>
  </si>
  <si>
    <t>Fiscal</t>
  </si>
  <si>
    <t>Posibilidad de efecto dañoso sobre el interes patrimonial</t>
  </si>
  <si>
    <t>R2</t>
  </si>
  <si>
    <t>Integridad_Pública_Corrupción</t>
  </si>
  <si>
    <t>Posibilidad de afectación económica</t>
  </si>
  <si>
    <t>R3</t>
  </si>
  <si>
    <t>Posibilidad de afectación reputacional</t>
  </si>
  <si>
    <t>R4</t>
  </si>
  <si>
    <t>Transacción_u_Operación_aplica_para_LA_FT_FP</t>
  </si>
  <si>
    <t>R5</t>
  </si>
  <si>
    <t>R6</t>
  </si>
  <si>
    <t>R7</t>
  </si>
  <si>
    <t>Integridad_Pública_LA_FT_FP</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</si>
  <si>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</si>
  <si>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</si>
  <si>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</si>
  <si>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</si>
  <si>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</si>
  <si>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</si>
  <si>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</si>
  <si>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</si>
  <si>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</si>
  <si>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</si>
  <si>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</si>
  <si>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</si>
  <si>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</si>
  <si>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</si>
  <si>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</si>
  <si>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</si>
  <si>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</si>
  <si>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</si>
  <si>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</si>
  <si>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</si>
  <si>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</si>
  <si>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</si>
  <si>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</si>
  <si>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</si>
  <si>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</si>
  <si>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</si>
  <si>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</si>
  <si>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</si>
  <si>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</si>
  <si>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</si>
  <si>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</si>
  <si>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</si>
  <si>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</si>
  <si>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</si>
  <si>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</si>
  <si>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</si>
  <si>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</si>
  <si>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</si>
  <si>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</si>
  <si>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</si>
  <si>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</si>
  <si>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</si>
  <si>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</si>
  <si>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</si>
  <si>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</si>
  <si>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</si>
  <si>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</si>
  <si>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</si>
  <si>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</si>
  <si>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</si>
  <si>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</si>
  <si>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</si>
  <si>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</si>
  <si>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</si>
  <si>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</si>
  <si>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</si>
  <si>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</si>
  <si>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</si>
  <si>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</si>
  <si>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</si>
  <si>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</si>
  <si>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</si>
  <si>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</si>
  <si>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</si>
  <si>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</si>
  <si>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</si>
  <si>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</si>
  <si>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</si>
  <si>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</si>
  <si>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</si>
  <si>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Posibilidad de efecto dañoso sobre el recurso público</t>
  </si>
  <si>
    <t>Posibilidad de perdida de integridad</t>
  </si>
  <si>
    <t>Posibilidad de efecto dañoso sobre bienes de uso público</t>
  </si>
  <si>
    <t>Posibilidad de perdida de confidencialidad</t>
  </si>
  <si>
    <t>Posibilidad de afectación económica y reputacional</t>
  </si>
  <si>
    <t>Posibilidad de efecto dañoso sobre bienes de uso fiscal</t>
  </si>
  <si>
    <t>Posibilidad de perdida de disponibilidad</t>
  </si>
  <si>
    <t>FACTOR DE RIESGO</t>
  </si>
  <si>
    <t>Descripción</t>
  </si>
  <si>
    <t>Ejecución_administración_de_procesos</t>
  </si>
  <si>
    <t>Tecnología</t>
  </si>
  <si>
    <t>Evento_externo</t>
  </si>
  <si>
    <t>Falta de aplicación de los procedimientos</t>
  </si>
  <si>
    <t>Fraude interno</t>
  </si>
  <si>
    <t>Daño de equipos</t>
  </si>
  <si>
    <t>Derrumbes</t>
  </si>
  <si>
    <t>Fraude Externo</t>
  </si>
  <si>
    <t>Falta segregación de funciones</t>
  </si>
  <si>
    <t xml:space="preserve">Productos (bienes o servicios) que oferta/requiere </t>
  </si>
  <si>
    <t>Soborno</t>
  </si>
  <si>
    <t>Caída de sistemas de información y aplicaciones</t>
  </si>
  <si>
    <t>Incendios</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</si>
  <si>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</si>
  <si>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</si>
  <si>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</si>
  <si>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</si>
  <si>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</si>
  <si>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</si>
  <si>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</si>
  <si>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Errores en cálculos para pagos internos y externos</t>
  </si>
  <si>
    <t>Jurisdicciones (nacional o territorial)</t>
  </si>
  <si>
    <t>Corrupción</t>
  </si>
  <si>
    <t>Errores en hardware o software</t>
  </si>
  <si>
    <t>Daños a activos fijos</t>
  </si>
  <si>
    <t>Atentados, vandalismo, orden público</t>
  </si>
  <si>
    <t>Falta de supervisión o interventoría</t>
  </si>
  <si>
    <t>Errores en programas</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</si>
  <si>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</si>
  <si>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</si>
  <si>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</si>
  <si>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</si>
  <si>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</si>
  <si>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</si>
  <si>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</si>
  <si>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</si>
  <si>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</si>
  <si>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</si>
  <si>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</si>
  <si>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</si>
  <si>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</si>
  <si>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</si>
  <si>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La oportunidad en que se ejecuta el control debe ayudar a prevenir la mitigación del riesgo o a detectar la materialización del riesgo de manera oportuna.</t>
  </si>
  <si>
    <t>Periódicamente (diario, mensual, bimestral, trimestral, 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</si>
  <si>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</si>
  <si>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</si>
  <si>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</si>
  <si>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</si>
  <si>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</si>
  <si>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</si>
  <si>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</si>
  <si>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PROCESO:</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</si>
  <si>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</si>
  <si>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</si>
  <si>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</si>
  <si>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</si>
  <si>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</si>
  <si>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</si>
  <si>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</si>
  <si>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</si>
  <si>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</si>
  <si>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</si>
  <si>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</si>
  <si>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</si>
  <si>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</si>
  <si>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</si>
  <si>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</si>
  <si>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</si>
  <si>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</si>
  <si>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</si>
  <si>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N/A</t>
  </si>
  <si>
    <t>Muy Baja</t>
  </si>
  <si>
    <t>La actividad que conlleva el riesgo se ejecuta como máximos 2 veces por año</t>
  </si>
  <si>
    <t>Leve</t>
  </si>
  <si>
    <t>Menor a 10 SMLMV</t>
  </si>
  <si>
    <t>El riesgo afecta la imagen de algún área de la organización.</t>
  </si>
  <si>
    <t>Baja</t>
  </si>
  <si>
    <t>La actividad que conlleva el riesgo se ejecuta de 3 a 24 veces por año</t>
  </si>
  <si>
    <t>Menor</t>
  </si>
  <si>
    <t>Media</t>
  </si>
  <si>
    <t>Moderado</t>
  </si>
  <si>
    <t>Alta</t>
  </si>
  <si>
    <t>Mayor</t>
  </si>
  <si>
    <t>El riesgo afecta la imagen de la entidad con efecto publicitario sostenido a nivel de sector administrativo, nivel departamental o municipal.</t>
  </si>
  <si>
    <t>Muy Alta</t>
  </si>
  <si>
    <t>Catastrófico</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</si>
  <si>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</si>
  <si>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</si>
  <si>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</si>
  <si>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</si>
  <si>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</si>
  <si>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</si>
  <si>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</si>
  <si>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</si>
  <si>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</si>
  <si>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</si>
  <si>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</si>
  <si>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 Probabilidad Riesgo Inherente-(% Probabilidad Riesgo Inherente*Valor Total del Control)</t>
  </si>
  <si>
    <t>NIVEL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</si>
  <si>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</si>
  <si>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</si>
  <si>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</si>
  <si>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</si>
  <si>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</si>
  <si>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</si>
  <si>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</si>
  <si>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</si>
  <si>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</si>
  <si>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</si>
  <si>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</si>
  <si>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</si>
  <si>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</si>
  <si>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</si>
  <si>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</si>
  <si>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El servidor de central de cuentas asignado por el coordinador a través de ORFEO</t>
  </si>
  <si>
    <t>revisa</t>
  </si>
  <si>
    <t>cada vez que se radica la solcitiud de trámite de pago la conformidad de los documentos anexos a esta con el proposito de corroborar si se cumple con los requisitos según los lineamientos impartidos por el Grupo de Gestión Financiera. El resultado de la revisión se registra en el historico de ORFEO.
En caso de no cumplir con los requisitos se devuelve tramite por ORFEO y se notifica al supervisor del contrato vía correo electrónico para subsanar incumplimientos.</t>
  </si>
  <si>
    <t>El servidor de contabilidad</t>
  </si>
  <si>
    <t>valida</t>
  </si>
  <si>
    <r>
      <t xml:space="preserve">mediante el formato </t>
    </r>
    <r>
      <rPr>
        <sz val="11"/>
        <color rgb="FFFF0000"/>
        <rFont val="Tahoma"/>
        <family val="2"/>
      </rPr>
      <t>XXXXXX</t>
    </r>
    <r>
      <rPr>
        <sz val="11"/>
        <rFont val="Tahoma"/>
        <family val="2"/>
      </rPr>
      <t xml:space="preserve"> la correcta afectación contable y la adecuación de la liquidación cada vez que se radica la solicitud de trámite de pago. En caso de identificarse errores en la afectación contable y/o la liquidación, se devuelve por ORFEO la solicitud a la central de cuentas para realizar los ajustes respectivos.</t>
    </r>
  </si>
  <si>
    <t>El servidor de pagaduría</t>
  </si>
  <si>
    <r>
      <t xml:space="preserve">mediante el formato </t>
    </r>
    <r>
      <rPr>
        <sz val="11"/>
        <color rgb="FFFF0000"/>
        <rFont val="Tahoma"/>
        <family val="2"/>
      </rPr>
      <t>XXXXXX</t>
    </r>
    <r>
      <rPr>
        <sz val="11"/>
        <rFont val="Tahoma"/>
        <family val="2"/>
      </rPr>
      <t xml:space="preserve"> la correcta aplicación de los valores de retención cada vez que se radica la solicitud de trámite de pago. En caso de identificarse errores, se devuelve por ORFEO la solicitud a contabilidad.</t>
    </r>
  </si>
  <si>
    <t>El Coordinador del Grupo de Gestión Financiera</t>
  </si>
  <si>
    <t>cada vez que se radica una solicitud de trámite de pago, el registro presupuestal de obligación a fin de corroborar que los valores liquidados y retenidos sean correctos, asi como la adecuada afectación contable. Si se identifican errores en los valores liquidados y retenidos, la solicitud se devuelve a central de cuentas, y si se identiican errores en la afectación contable la solicitud se devuelve a contabilidad.</t>
  </si>
  <si>
    <t>El Ordenador del Gasto</t>
  </si>
  <si>
    <t>cada vez que se radica una solicitud de trámite de pago, el registro presupuestal de obligación a fin de corroborar que los valores liquidados y retenidos sean correctos, asi como la adecuada afectación contable. Si se identifican errores en los valores liquidados y/o retenidos y/o en la afectación contable la solicitud se devuelve al Grupo de Getsión Financiera.</t>
  </si>
  <si>
    <t>MAPA DE CALOR RIESGO RESIDUAL</t>
  </si>
  <si>
    <t>CALIFICACIÓN RIESGO RESIDUAL</t>
  </si>
  <si>
    <t xml:space="preserve">Impacto </t>
  </si>
  <si>
    <t>Severidad 
(Nivel de Riesgo)</t>
  </si>
  <si>
    <t>NIVELES DE RIESGO RESIDUAL</t>
  </si>
  <si>
    <t>SI</t>
  </si>
  <si>
    <t>NO</t>
  </si>
  <si>
    <t>Responsable del KRI</t>
  </si>
  <si>
    <t>Umbrales de alerta</t>
  </si>
  <si>
    <t>% Probabilidad Inherente</t>
  </si>
  <si>
    <t>% Impacto Inherente</t>
  </si>
  <si>
    <t>% Probabilidad Residual</t>
  </si>
  <si>
    <t>% Impacto Residual</t>
  </si>
  <si>
    <t>¿Requiere KRI?</t>
  </si>
  <si>
    <t>Nombre del KRI</t>
  </si>
  <si>
    <t>Descripción del KRI</t>
  </si>
  <si>
    <t>Objetivo del KRI</t>
  </si>
  <si>
    <t>Fórmula de cálculo</t>
  </si>
  <si>
    <t>Periodicidad de medición</t>
  </si>
  <si>
    <t>Nombre</t>
  </si>
  <si>
    <t>Cargo</t>
  </si>
  <si>
    <t>Área</t>
  </si>
  <si>
    <t xml:space="preserve">Fuentes de información </t>
  </si>
  <si>
    <t>Aceptable</t>
  </si>
  <si>
    <t>Riesgoso</t>
  </si>
  <si>
    <t>Critico</t>
  </si>
  <si>
    <t>Porcentaje de pagos con errores en la documentación soporte</t>
  </si>
  <si>
    <t>Este indicador mide la proporción de pagos en los cuales, al momento de la verificación en las difenretes etapas del ciclo, se identificaron errores, inconsistencias u omisiones en los documentos soporte (como facturas, actas, órdenes de servicio, certificados de cumplimiento, etc.) que obligaron a devolver, corregir o rehacer el trámite antes de proceder con el pago.</t>
  </si>
  <si>
    <t>Porcentaje de pago con errores en soporte=(# de pagos con errores en la documentación/Total de pagos verificados)*100</t>
  </si>
  <si>
    <t>Bimestral</t>
  </si>
  <si>
    <t>Pepito Perez</t>
  </si>
  <si>
    <t>Coordinador Grupo de Gestión Financiera</t>
  </si>
  <si>
    <t>Secretaría General - Grupo de Getsión Financiera</t>
  </si>
  <si>
    <t>Matriz de eventos de trámites de pagos</t>
  </si>
  <si>
    <t>&lt;=5%</t>
  </si>
  <si>
    <t>&gt;5% y &lt;=15</t>
  </si>
  <si>
    <t>&gt;15%</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</si>
  <si>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</si>
  <si>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</si>
  <si>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</si>
  <si>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</si>
  <si>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</si>
  <si>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</si>
  <si>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</si>
  <si>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</si>
  <si>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</si>
  <si>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</si>
  <si>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</si>
  <si>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</si>
  <si>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La actividad que conlleva el riesgo se ejecuta de 25 a 500 veces por año</t>
  </si>
  <si>
    <t xml:space="preserve">Elaborado por:  </t>
  </si>
  <si>
    <t xml:space="preserve">Aprobado por: </t>
  </si>
  <si>
    <t>Aprobación Matriz de Riesgos del Proceso</t>
  </si>
  <si>
    <t>Posibilidad de incumplimiento de los objetivos</t>
  </si>
  <si>
    <t>La actividad que conlleva el riesgo se ejecuta mínimo 501 veces al año y máximo 1.000 veces por año</t>
  </si>
  <si>
    <t>La actividad que conlleva el riesgo se ejecuta más de 1.000 veces por año</t>
  </si>
  <si>
    <t>Entre 11 y 50 SMLMV</t>
  </si>
  <si>
    <t>Entre 51 y 100 SMLMV</t>
  </si>
  <si>
    <t>Entre 101 y 500 SMLMV</t>
  </si>
  <si>
    <t>Mayor a 501 SMLMV</t>
  </si>
  <si>
    <t>El riesgo afecta la imagen de algunas dependencias</t>
  </si>
  <si>
    <t>El riesgo afecta la imagen de la Corporación internamente.</t>
  </si>
  <si>
    <t>El riesgo afecta la imagen de la Corporación frente a logro de los objetivos.</t>
  </si>
  <si>
    <t>El riesgo afecta la imagen de la Corporación y es publicitado a nivel distrital.</t>
  </si>
  <si>
    <t>El riesgo afecta la imagen del Concejo de Bogotá, D.C. a nivel nacional, y es publicitado a nivel país.</t>
  </si>
  <si>
    <t xml:space="preserve">Posibilidad de afectación legal </t>
  </si>
  <si>
    <t>Posibilidad de afectación de contagio</t>
  </si>
  <si>
    <t>Posibilidad de afectación legal y de contagio</t>
  </si>
  <si>
    <t>IDENTIFICACIÓN</t>
  </si>
  <si>
    <t>VALORACION O SEVERIDAD DEL RIESGO INHERENTE</t>
  </si>
  <si>
    <t>VALORACIÓN DE CONTROLES</t>
  </si>
  <si>
    <t>Responsable - Jefe del Área</t>
  </si>
  <si>
    <t>Muy Baja de 0 a 20</t>
  </si>
  <si>
    <t>Baja de 21 a 40</t>
  </si>
  <si>
    <t>Media de 41 a 60</t>
  </si>
  <si>
    <t>Muy Alta de 81 a 100</t>
  </si>
  <si>
    <t>Alta de 61 a 80</t>
  </si>
  <si>
    <t>Leve de 0 a 20</t>
  </si>
  <si>
    <t>Menor de 21 a 40</t>
  </si>
  <si>
    <t>Moderado de 41 a 60</t>
  </si>
  <si>
    <t>Mayor de 61 a 80</t>
  </si>
  <si>
    <t>Catastrófico de 81 a 100</t>
  </si>
  <si>
    <t>MAPA DE RIESGOS INTEGRAL</t>
  </si>
  <si>
    <t>Proceso:</t>
  </si>
  <si>
    <t>Logro/Meta Cuatrienio:</t>
  </si>
  <si>
    <t>Fecha de aprobación:</t>
  </si>
  <si>
    <r>
      <t>¿CÓMO?
CAUSA INMEDIATA 
(</t>
    </r>
    <r>
      <rPr>
        <sz val="11"/>
        <rFont val="Arial Narrow"/>
        <family val="2"/>
      </rPr>
      <t xml:space="preserve">Iniciar con la palabra 
</t>
    </r>
    <r>
      <rPr>
        <b/>
        <sz val="11"/>
        <rFont val="Arial Narrow"/>
        <family val="2"/>
      </rPr>
      <t>por)</t>
    </r>
  </si>
  <si>
    <r>
      <t>¿PORQUÉ?
CAUSA RAÍZ
(</t>
    </r>
    <r>
      <rPr>
        <sz val="11"/>
        <rFont val="Arial Narrow"/>
        <family val="2"/>
      </rPr>
      <t xml:space="preserve">Iniciar con 
</t>
    </r>
    <r>
      <rPr>
        <b/>
        <sz val="11"/>
        <rFont val="Arial Narrow"/>
        <family val="2"/>
      </rPr>
      <t>debido a/a causa de)</t>
    </r>
  </si>
  <si>
    <t>Código</t>
  </si>
  <si>
    <t>Versión:</t>
  </si>
  <si>
    <t>Vigencia:</t>
  </si>
  <si>
    <t>lo que ocasiona</t>
  </si>
  <si>
    <t xml:space="preserve">PLAN DE ACCIÓN  </t>
  </si>
  <si>
    <t xml:space="preserve"> Se calcula según SEVERIDAD (NIVEL DE RIESGO):
Extremo, Alto, Moderado, Bajo, No Requiere plan de Acción - TRATAMIENTO: Reducir, Mitigar, Transferir, Evitar
Aceptar, No Requiere</t>
  </si>
  <si>
    <t>Severidad</t>
  </si>
  <si>
    <t xml:space="preserve">Fecha seguimiento - Primera línea </t>
  </si>
  <si>
    <t>Seguimiento lider del proceso - Primera línea de aseguramiento - Descripción</t>
  </si>
  <si>
    <t>Fecha seguimiento - segunda línea</t>
  </si>
  <si>
    <t>Seguimiento segunda línea de aseguramiento - Descripción</t>
  </si>
  <si>
    <t>Fecha seguimiento - tercera línea</t>
  </si>
  <si>
    <t>Seguimiento tercera línea de aseguramiento - Descripción</t>
  </si>
  <si>
    <t>Estado plan de acción del riesgo</t>
  </si>
  <si>
    <t>No require</t>
  </si>
  <si>
    <t>Acción
(Inicia con un verbo en presente)</t>
  </si>
  <si>
    <t>EVIDENCIA</t>
  </si>
  <si>
    <t>KRI Indicador Clave de riesgo</t>
  </si>
  <si>
    <t>Objetivo</t>
  </si>
  <si>
    <t>Fórmula de Cálculo</t>
  </si>
  <si>
    <t>Fuente de Información</t>
  </si>
  <si>
    <t>Periodicidad de seguimiento</t>
  </si>
  <si>
    <t xml:space="preserve">Responsable </t>
  </si>
  <si>
    <t xml:space="preserve">Umbrales de alerta </t>
  </si>
  <si>
    <t>Incluya el link de la carpeta donde reposan las evidencias de la ejecución de los controles, los cuales pueden ser observados por la OAP y OCI</t>
  </si>
  <si>
    <t>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t>
  </si>
  <si>
    <t>Contrapartes de la Corporación (naturales o jurídicas)</t>
  </si>
  <si>
    <t>Eventos relacionados con transacciones y Operaciones realizadas por un cliente o usuario, que accede o entrega un bien o servicio a la Corporación, a través de los canales dispuestos y en una jurisdicción específica.</t>
  </si>
  <si>
    <t>Suplantación de idCorporación</t>
  </si>
  <si>
    <t>Eventos relacionados con la infraestructura tecnológica de la Corporación.</t>
  </si>
  <si>
    <t>Eventos relacionados con la infraestructura física de la Corporación.</t>
  </si>
  <si>
    <t>Eventos por situaciones externas que afectan la Corporación.</t>
  </si>
  <si>
    <t>No. de Riesgo
(Mismo consecutivo para toda la Corporación)</t>
  </si>
  <si>
    <t>Asegura coherencia entre desempeño y riesgo, evalua el nivel de desempeño alcanzado frente a los objetivos establecidos</t>
  </si>
  <si>
    <t>Probabilidad Residual Final</t>
  </si>
  <si>
    <t>cada vez que ocurra</t>
  </si>
  <si>
    <t>Constante</t>
  </si>
  <si>
    <t>Indice deterioro documental</t>
  </si>
  <si>
    <t>Medir y controlar el porcentaje de documentos que presentan deterioro físico (manchas, fragilidad, hongos)</t>
  </si>
  <si>
    <t>Semestral</t>
  </si>
  <si>
    <t>Este indicador mide la tasa de documentos físicos que presentan deterioros físicos o biológicos (moho, fragilidad, deformación) provocados por condiciones inadecuadas de temperatura y humedad relativa en el archivo central</t>
  </si>
  <si>
    <t>Profesional Universitario 2019-01</t>
  </si>
  <si>
    <t>Profesional Universitario 2019-01 y Auxiliares Administrativos Archivo Central</t>
  </si>
  <si>
    <t>Porcentaje de Correspondencia con Errores de Tramitación</t>
  </si>
  <si>
    <t>Mide la eficiencia de la Ventanilla Única de Correspondencia, calculando el porcentaje de documentos mal radicados, no radicados o entregados inoportunamente</t>
  </si>
  <si>
    <t>Número de documentos deteriorados / total de documentos inspeccionados</t>
  </si>
  <si>
    <t>Auxiliares Administrativos Ventanilla Única de Correspodencia</t>
  </si>
  <si>
    <t>Profesional Universitario 2019-02</t>
  </si>
  <si>
    <t>El (la )Director (a) Administrativo(a) por medio de los funcionarios responsables de la aplicación de los procedimientos de  gestión documental</t>
  </si>
  <si>
    <t>Funcionarios responsables de la aplicación de los procedimientos de  gestión documental</t>
  </si>
  <si>
    <t>Medir y controlar la eficiencia de la Ventanilla Única de Correspondencia del proceso de gestión documental, reduciendo los riesgos operativos derivados de la pérdida, mala entrega o retraso en la radicación y distribución de comunicaciones oficiales</t>
  </si>
  <si>
    <t xml:space="preserve">Número de documentos mal radicados, no radicados o mal direccionados / total de documentos recibidos y distribuidos </t>
  </si>
  <si>
    <t>Red Interna carpeta de la Dirección Administrativa Q:\Riesgos\Gestión Documental</t>
  </si>
  <si>
    <t>PROCESO</t>
  </si>
  <si>
    <t>Gestión Documental</t>
  </si>
  <si>
    <t>por daños en los documentos por las malas condiciones ambientales (humedad, temperatura).</t>
  </si>
  <si>
    <t xml:space="preserve">por la no radicación, radicación incorrecta y/o entrega incorrecta, nula o inoportuna de los documentos que deben ser distribuidos por la Ventanilla Única de Correspondencia </t>
  </si>
  <si>
    <t xml:space="preserve">a causa de las inadecuadas condiciones de almacenamiento </t>
  </si>
  <si>
    <t xml:space="preserve">a causa de no efectuar actividades de sesibilización frente a los terminos y trámite de correspondencia </t>
  </si>
  <si>
    <t>Recursos Físicos</t>
  </si>
  <si>
    <t>lo que ocasiona traumatismo en la operación del Concejo.</t>
  </si>
  <si>
    <t xml:space="preserve">lo que ocasiona incumplimiento del plan operativo anual de gestión ambiental. </t>
  </si>
  <si>
    <t>lo que ocasiona el uso indebido a los recursos e insumos  en beneficio de terceros o particulares.</t>
  </si>
  <si>
    <t xml:space="preserve">lo que ocasiona el uso indebido a los vehiculos propios de la Corporación que prestan servicios de transporte a  funcionarios que ocupan empleos del nivel directivo y de algunas dependencias administrativas, en beneficio propio,  de terceros o particulares. </t>
  </si>
  <si>
    <r>
      <t xml:space="preserve">por la </t>
    </r>
    <r>
      <rPr>
        <sz val="11"/>
        <color rgb="FFFF0000"/>
        <rFont val="Arial Narrow"/>
        <family val="2"/>
      </rPr>
      <t xml:space="preserve"> </t>
    </r>
    <r>
      <rPr>
        <sz val="11"/>
        <rFont val="Arial Narrow"/>
        <family val="2"/>
      </rPr>
      <t>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t>
    </r>
  </si>
  <si>
    <t>debido a la no realización del tramite y seguimiento oportuno de las solicitudes, en desarrollo de un contrato vigente</t>
  </si>
  <si>
    <t>por la falta oportuna de la formulación y seguimiento de las actividades del  Plan Institucional de Gestión Ambiental - PIGA</t>
  </si>
  <si>
    <t xml:space="preserve">debido a la falta de personal y recursos necesarios para la ejecución de dichas actividades de forma oportuna </t>
  </si>
  <si>
    <t>por la omisión e inobservancia  de los lineamientos establecidos en las areas de mantenimiento y servicios generales</t>
  </si>
  <si>
    <t>debido al desconocimiento o incumplimiento de los lineamientos establecidos</t>
  </si>
  <si>
    <t>por el incumplimiento de los lineamientos establecidos en el area de movilidad</t>
  </si>
  <si>
    <t>debido a la omisión e inobservancia de dichos lineamientos</t>
  </si>
  <si>
    <t>El (a) Director (a) administrativo (a) por intermedio de los funcionarios del procedimiento de mantenimiento</t>
  </si>
  <si>
    <t>realizan la  gestión y seguimiento a traves de la mesa de ayuda, teniendo en cuenta el número de identificación del caso</t>
  </si>
  <si>
    <t>cada vez que se requiera.</t>
  </si>
  <si>
    <t>El (a) Director (a) administrativo (a) por intermedio de los funcionarios del procedimiento de movilidad</t>
  </si>
  <si>
    <t>tramitan las solicitudes previamente radicadas mediante oficio en la ventanilla única de correspondencia por los conductores de la Dirección Administrativa y/o los concejales, las cuales se remiten a la Dirección Administrativa que a través de las actividades establecidas en el procedimiento de administración del parque automotor adelanta la gestión ante la entidad o empresa contratista que esta prestando el servicio a través de correo electronico, adjuntando los soportes y formatos correspondientes. Se realiza seguimiento a la prestación de estos servicios a través del formato correspondiente</t>
  </si>
  <si>
    <t>El (a) Director (a) administrativo (a) por intermedio de los funcionarios del procedimiento de servicios generales</t>
  </si>
  <si>
    <t>tramitan las solicitudes de insumos de aseo y cafeteria diligenciando el formato correspondiente y lo envia al contratista por correo electronico, los elementos son ingresados a la bodega del Concejo mensualmente, cada operario (a) de piso solicita los elementos que requiere y son entregados por el encargado de la bodega con el formato correspondiente</t>
  </si>
  <si>
    <t>cada vez que se requiera</t>
  </si>
  <si>
    <t/>
  </si>
  <si>
    <t>Red Interna Q:\Riesgos\Gestión de Recursos Físicos</t>
  </si>
  <si>
    <t xml:space="preserve">a. Porcentaje de tramites de solicitudes sin atender del procedimiento de mantenimiento
b. Porcentaje de tramites de solicitudes sin atender del procedimiento de movilidad
</t>
  </si>
  <si>
    <t>Establecer el porcentaje de  solicitudes recibidas sin gestionar en los procedimientos de mantenimiento y movilidad en el desarrollo de contrato vigente</t>
  </si>
  <si>
    <t>Este indicador mide la tasa de solicitudes de tramites sin atender de los procedimientos de mantenimiento y movilidad</t>
  </si>
  <si>
    <t>(Número de solicitudes de tramites sin gestionar/ Número total de tramites recibidos)*100</t>
  </si>
  <si>
    <t>Procedimiento de mantenimiento:Directora Administrativa por intermedio de los funcionarios del area
Procedimiento de movilidad: Directora Administrativa por intermedio de los funcionarios del area</t>
  </si>
  <si>
    <t>Trimestral</t>
  </si>
  <si>
    <t>Directora Administrativa por intermedio de los funcionarios de las areas de mantenimiento y movilidad</t>
  </si>
  <si>
    <t>10% sin gestionar</t>
  </si>
  <si>
    <t>El (a) Director (a) administrativo (a) por intermedio de los funcionarios del area de Gestión Ambiental</t>
  </si>
  <si>
    <t>realizan en articulación con el Equipo Técnico de Gestión Ambiental  la formulación y seguimiento del Plan Institucional de Gestión Ambiental</t>
  </si>
  <si>
    <t>de forma semestral el seguimiento y anual la formulación.</t>
  </si>
  <si>
    <t>Porcentaje  de cumplimiento de ejecución del PIGA operativo</t>
  </si>
  <si>
    <t>Establecer el porcentaje de  actividades programadas sin ejecutar del PIGA</t>
  </si>
  <si>
    <t>Este indicador mide el numero de actividades programadas sin ejecutar del PIGA operativo de la correspondiente vigencia</t>
  </si>
  <si>
    <t xml:space="preserve"> (Actividades sin realizar programadas del PIGA/Actividades programadas del PIGA en el respectivo periodo)*100</t>
  </si>
  <si>
    <t>Area de Gestión Ambiental</t>
  </si>
  <si>
    <t>cuatrimestral</t>
  </si>
  <si>
    <t>Director (a) Administrativo (a) - a través de los funcionarios del área</t>
  </si>
  <si>
    <t>El (a) Director (a) administrativo (a) por intermedio de los funcionarios de las areas de mantenimiento y servicios generales</t>
  </si>
  <si>
    <t xml:space="preserve"> de forma semanal</t>
  </si>
  <si>
    <t>Los funcionarios de las areas de mantenimiento y servicios generales realizaran reunión anual de socialización con los integrantes de Mantenimiento y Servicios generales sobre los  procedimientos y formatos para ejecer adecuado control del manejo de suministros en cada uno de los casos</t>
  </si>
  <si>
    <t>Director (a) Administrativo
Funcionarios  del area</t>
  </si>
  <si>
    <t xml:space="preserve"> Porcentaje de registro oportuno de suminsitros de aseo y cafetería
</t>
  </si>
  <si>
    <t>Garantizar el registro oportuno en el sumimistros de insumos de aseo y cafetería, asegurando la trazabilidad del proceso</t>
  </si>
  <si>
    <t xml:space="preserve">Mide la proporción de solicitudes de sumiinstro de aseo y cafetería que son registradas dentro del tiempo establecido versus el total de solicitudes recibidas en el periodo </t>
  </si>
  <si>
    <t xml:space="preserve">Número de reportes de entregas de insumos de aseo y cafeteria efectuadas / Número de registros de entrega de insumos de aseo y cafeteria en el formato establecido 
</t>
  </si>
  <si>
    <t>Área de Servicios Generales</t>
  </si>
  <si>
    <t>Porcentaje de ejecución autorizada en mantenimiento</t>
  </si>
  <si>
    <t xml:space="preserve">Garantizar que las actividaes de mantenimiento que se realicen, esten previamente autorizadas </t>
  </si>
  <si>
    <t>Mide la cantidad de mesa de servicio autorizadas en relación a las actividades ejecutadas en el mes</t>
  </si>
  <si>
    <t xml:space="preserve">
Número de mesas de servicio ejecutadas mensualmente / Número de mesas de servicio autorizadas en mantenimiento mensualmente</t>
  </si>
  <si>
    <t>Área de mantenimiento</t>
  </si>
  <si>
    <t>El (a) Director (a) administrativo (a) por intermedio de los funcionarios del area de movilidad</t>
  </si>
  <si>
    <t>comunican y/o socializan a las partes interesadas (Directivos a quienes se presta el servicio y conductores que prestan el servicio) la normatividad asociada para la administraciòn, uso y manejo del parque automotor propio al servicio del Concejo de Bogota</t>
  </si>
  <si>
    <t>de forma anual</t>
  </si>
  <si>
    <t>Incluir en el plan anual de adquisiciones  la necesidad  de contratación del servicio del monitoreo satelital GPS para los vehículos propios</t>
  </si>
  <si>
    <t>Porcentaje de servicios de transporte no autorizados realizados</t>
  </si>
  <si>
    <t>Establecer el porcentaje de  servicios de transporte no autorizados realizados</t>
  </si>
  <si>
    <t>Este indicador mide la tasa de servicios de transporte no autorizados realizados.</t>
  </si>
  <si>
    <t>(Servicios de transporte no autorizados realizados/servicios de transporte totales efectuados)*100</t>
  </si>
  <si>
    <t xml:space="preserve"> Directora Administrativa por intermedio de los funcionarios del area de movilidad</t>
  </si>
  <si>
    <t>Cuatrimestral</t>
  </si>
  <si>
    <t>Directora Administrativa por intermedio de los funcionarios de las areas de  movilidad</t>
  </si>
  <si>
    <t>Relacionamiento con la Ciudadanía</t>
  </si>
  <si>
    <t>El Defensor del ciudadano</t>
  </si>
  <si>
    <t>Permanente: se realiza seguimiento al registro, trámite y traslado de las PQRS recibidas por los diferentes canales de atención.</t>
  </si>
  <si>
    <t>Talento Humano</t>
  </si>
  <si>
    <t>ejecución del plan institucional de capacitación y del plan de bienestar</t>
  </si>
  <si>
    <t>la debilidad del control</t>
  </si>
  <si>
    <t>en la selección del participante en el programa de capacitación de bienestar personas que no cumplan con los requisitos</t>
  </si>
  <si>
    <t>beneficiar a un tercero</t>
  </si>
  <si>
    <t>recibir documentos que no correspondan a los requisitos exigidos para la posesión de un funcionario</t>
  </si>
  <si>
    <t>originando sanciones, denuncias y/o reclamaciones</t>
  </si>
  <si>
    <t>debilidad en el seguimiento de las obligaciones de reporte en la información financiera de los servidores de la Corporación</t>
  </si>
  <si>
    <t>identificar un presunto incremento patrimonial de los servidores</t>
  </si>
  <si>
    <t>originando denuncias y/o sanciones.</t>
  </si>
  <si>
    <t xml:space="preserve">posibles inconsistencias en la elaboración de los actos administrativos para las situaciones administrativas: nombramientos, renuncias, insubsistencias, licencias y comisiones de servicio. </t>
  </si>
  <si>
    <t>Información imprecisa, incompleta o inoportuna para la elaboración de los actos administrativos.</t>
  </si>
  <si>
    <t xml:space="preserve">generando incumplimiento del procedimiento establecido </t>
  </si>
  <si>
    <t>evaluación del desempeño laboral para los funcionarios de carrera administrativa del Concejo de Bogotá, se de por fuera de los términos legales.</t>
  </si>
  <si>
    <t>incumplimiento del procedimiento y calendario de evaluación</t>
  </si>
  <si>
    <t>Requerimiento del ente rector de la carrera administrativa Comisión Nacional del Servicio Civil, para cumplir los tiempos establecidos de cargue de la información objeto de la evaluación, (acuerdos de gestión, compromisos laborales)</t>
  </si>
  <si>
    <t>reporte de accidente de trabajo en forma extemporánea</t>
  </si>
  <si>
    <t>El funcionario(a) o colaborador (practicante) que sufre el evento y no comunica el evento en forma oportuna</t>
  </si>
  <si>
    <t>hasta que no valora su condición de salud como afectado(a)  lo comunica y para entonces se supera el plazo  legal establecido</t>
  </si>
  <si>
    <t>desactualización de las historias laborales de los servidores públicos del Concejo de Bogotá.</t>
  </si>
  <si>
    <t>las áreas productoras de documentos para los soportes de las historias laborales no los remiten oportunamente.</t>
  </si>
  <si>
    <t>y las certificaciones emitidas no disponen de la información actualizada.</t>
  </si>
  <si>
    <t>Incumplimiento de los plazos para la respuesta a las solicitudes y peticiones de expedición de las Certificaciones Electrónicas de Tiempos Laborados CETIL</t>
  </si>
  <si>
    <t>Demora en el trámite de asignación de los roles por parte del Ministerio de Hacienda y Crédito Público</t>
  </si>
  <si>
    <t>en atención a requerimientos de los peticionarios con ocasión a la mora que se genera en el trámite pensional</t>
  </si>
  <si>
    <t>Liquidación errada a los aportes de seguridad social debido a que se presentaron retrasos o reprocesos en el registro de novedades de nómina.</t>
  </si>
  <si>
    <t>variaciones en los conceptos de liquidación</t>
  </si>
  <si>
    <t>lo que origina requerimientos de los peticionarios con ocasión a la diferencia en la liquidación de los aportes a la seguridad social</t>
  </si>
  <si>
    <t>Retraso en el recobro de los dineros pagados por concepto de incapacidades, ante las EPS y las aseguradoras</t>
  </si>
  <si>
    <t>inconsistencias en el reporte de incapacidades por enfermedad general o de tipo profesional en los aplicativos del sistema de información de nómina y operador.</t>
  </si>
  <si>
    <t>debido al retraso en la entrega de los soportes por los funcionarios.</t>
  </si>
  <si>
    <t>Responsable procedimiento de bienestar y capacitación</t>
  </si>
  <si>
    <t>aplica los distintos filtros y puntos de control,</t>
  </si>
  <si>
    <t xml:space="preserve"> los cuales se realizan cada vez que se habilita la inscripción a alguna actividad de bienestar o capacitación; la validación se realiza frente a la vinculación como funcionarios que lo habilita para participar de dichas actividades.</t>
  </si>
  <si>
    <t>Responsable procedimiento de posesiones</t>
  </si>
  <si>
    <t>los cuales se aplican cada vez que se realiza una posesión</t>
  </si>
  <si>
    <t>Responsable procedimiento de seguimiento presentación de declaración de bienes y rentas</t>
  </si>
  <si>
    <t>aplica los controles que permitan identificar un presunto incremento patrimonial</t>
  </si>
  <si>
    <t>los cuales se realizan cada vez que se efectúa el seguimiento a la presentación de la declaración de bienes y rentas</t>
  </si>
  <si>
    <t>Responsable del procedimiento de actos administrativos</t>
  </si>
  <si>
    <t>aplica los puntos de control,</t>
  </si>
  <si>
    <t xml:space="preserve">en la elaboración de los actos administrativos para las situaciones administrativas: nombramientos, renuncias, insubsistencias, licencias y comisiones de servicio. </t>
  </si>
  <si>
    <t xml:space="preserve">Oficina Jurídica </t>
  </si>
  <si>
    <t>revisa todos los actos administrativos elaborados para el cumplimiento de requisitos y normatividad vigente</t>
  </si>
  <si>
    <t xml:space="preserve"> antes de la firma de la mesa directiva </t>
  </si>
  <si>
    <t>Responsable del procedimiento de seguimiento a la evaluación del desempeño laboral</t>
  </si>
  <si>
    <t>en el seguimiento a la evaluación del desempeño laboral para los funcionarios de carrera administrativa del Concejo de Bogotá.</t>
  </si>
  <si>
    <t xml:space="preserve">Director  Técnico de Talento Humano </t>
  </si>
  <si>
    <t>Profesional Responsable del procedimiento de Seguridad y Salud en el Trabajo</t>
  </si>
  <si>
    <t>El Funcionario o colaborador que sufre el evento</t>
  </si>
  <si>
    <t xml:space="preserve">3.1. Asistencia a Inducción SST, presentado evaluación antes de la posesión y/o reinducción 
3.2. Reportar el A.T. dentro de los plazos establecidos
3.3. Diligenciar y enviar el formato interno de reporte de AT - -THU-FO-035- a SST  </t>
  </si>
  <si>
    <t>Auxiliar que realiza las Inducciones SG-SST y Auxiliar que reporta el evento a la ARL de afiliación</t>
  </si>
  <si>
    <t>Responsable del procedimiento de Historias laborales</t>
  </si>
  <si>
    <t xml:space="preserve">emite directrices de reporte oportuno </t>
  </si>
  <si>
    <t>por las áreas productoras de documentos para los soportes de las historias laborales de la información que permita disponerla actualizada.</t>
  </si>
  <si>
    <t>Responsable del Procedimiento CETIL y PASIVOCOL</t>
  </si>
  <si>
    <t>gestiona oportunamente los permisos y tramites ante el Ministerio de Hacienda</t>
  </si>
  <si>
    <t>que permita cumplimiento en los plazos para la respuesta a las solicitudes y peticiones de expedición de las Certificaciones Electrónicas de Tiempos Laborados CETIL</t>
  </si>
  <si>
    <t>Responsable del Procedimiento de Incapacidades</t>
  </si>
  <si>
    <t>gestiona las actividades de seguridad social</t>
  </si>
  <si>
    <t>que permitan la liquidación de los aportes de seguridad social en forma oportuna en el registro de novedades de nómina</t>
  </si>
  <si>
    <t>gestiona las actividades de recobro de incapacidades</t>
  </si>
  <si>
    <t>que permitan depuración de la cartera por el concepto de incapacidades.</t>
  </si>
  <si>
    <t>No requiere</t>
  </si>
  <si>
    <t>Revisión por servidor público</t>
  </si>
  <si>
    <t xml:space="preserve">Trimestral - 1 semana del mes siguiente </t>
  </si>
  <si>
    <t>Trimestral -  3a. semana del mes siguiente</t>
  </si>
  <si>
    <t>Carpeta compartida marzo 16 de 2026</t>
  </si>
  <si>
    <t>Seguimiento a las metas de recobro de incapacidades</t>
  </si>
  <si>
    <t>Shirlei Pimiento O.</t>
  </si>
  <si>
    <t>Verificar que las actividades se desarrollen para evitar la materialización de riesgo</t>
  </si>
  <si>
    <t>En la carpeta establecida para el montaje de las evidencias, verificar que se encuentre al día según plan de trabajo</t>
  </si>
  <si>
    <t>No. de acciones ejecutadas * 100/ No. de acciones requeridas  en el período</t>
  </si>
  <si>
    <t>No. de directivos y HC Nuevos en la corporación
No. de comunicados remitidos a los directivos y HC nuevos en la corporación
FURAG
Formatos Internos de Reportes de Accidentes enviados a SST
Relación de inducciones y evaluaciones en SST según aplique
 Presentaciones de Inducción SST con fechas
Formato de asistencias por Dependencias con socialización de Proced. Reporte e Inv. de AT</t>
  </si>
  <si>
    <t>trimestral</t>
  </si>
  <si>
    <t xml:space="preserve">Director Técnico de Talento Humano
SST:
Profesional Esp- 222-05
Auxiliares Administrativos asignados a SST
Asesor ARL AXA
</t>
  </si>
  <si>
    <t>Se espera no tener materialización del riesgo por  reporte  extemporáneo de A.T., que pongan en riesgo la Corporación con sanciones / multas, por parte del Ministerio de Trabajo</t>
  </si>
  <si>
    <t xml:space="preserve">Cuando se detecten: comunicados faltantes o sin enviar
Documentos sin remitir o sin publicación
</t>
  </si>
  <si>
    <t>Cuando se detecte inasistencias  a las inducciones al SGSST que son obligatorias  y evaluaciones no realizadas</t>
  </si>
  <si>
    <t>Comunicaciones Estratégicas</t>
  </si>
  <si>
    <t>por la debilidad en los seguimientos de las metas al interior de los procesos, la sobrestimación en el reporte de los avances de la ejecución del plan de acción, generando un panorama inexacto de la gestión de la Corporación</t>
  </si>
  <si>
    <t>Jefe Área Oficina Asesora de Comunicaciones y Protocolo</t>
  </si>
  <si>
    <t xml:space="preserve">aplicar el procedimiento </t>
  </si>
  <si>
    <t>definido para la actividad</t>
  </si>
  <si>
    <t xml:space="preserve">por el manejo inadecuado de divulgación de información a través de la Corporación </t>
  </si>
  <si>
    <t xml:space="preserve"> debido a la utilización del Concejo para favorecer a un tercero</t>
  </si>
  <si>
    <t xml:space="preserve">lo que ocaciona una afectación a la imagen institucional </t>
  </si>
  <si>
    <t xml:space="preserve">revisa y aprueba la información a publicar </t>
  </si>
  <si>
    <t>de la totalidad de las solicitudes recibidas.</t>
  </si>
  <si>
    <t>Publicación de Comunicados</t>
  </si>
  <si>
    <t xml:space="preserve">Evidenciar la revisión de los comunicados que envían los Concejales </t>
  </si>
  <si>
    <t>Este indicador permite evidenciar el proceso de revisión previa de los comunicados que envían los Concejales a la OACP para su publicación</t>
  </si>
  <si>
    <t># solicitudes / # publicaciones realizadas</t>
  </si>
  <si>
    <t xml:space="preserve">Solicitudes de publicación recibidas en la OACP (webmaster@concejobogota.gov.co) </t>
  </si>
  <si>
    <t>Cuatrimestralmente</t>
  </si>
  <si>
    <t>Jefe OACP</t>
  </si>
  <si>
    <t>100% -  1%</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</si>
  <si>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</si>
  <si>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</si>
  <si>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</si>
  <si>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</si>
  <si>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</si>
  <si>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</si>
  <si>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</si>
  <si>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</si>
  <si>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</si>
  <si>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</si>
  <si>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</si>
  <si>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</si>
  <si>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</si>
  <si>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</si>
  <si>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</si>
  <si>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</si>
  <si>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</si>
  <si>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</si>
  <si>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</si>
  <si>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</si>
  <si>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</si>
  <si>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</si>
  <si>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</si>
  <si>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</si>
  <si>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</si>
  <si>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</si>
  <si>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</si>
  <si>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</si>
  <si>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</si>
  <si>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</si>
  <si>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</si>
  <si>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</si>
  <si>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</si>
  <si>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</si>
  <si>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</si>
  <si>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</si>
  <si>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</si>
  <si>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Control Disciplinario</t>
  </si>
  <si>
    <t>por la falta de control y seguimiento oportuno de los términos legales y etapas procesales en el trámite de las actuaciones disciplinarias</t>
  </si>
  <si>
    <t>debido a deficiencias en la planeación operativa, en la asignación adecuada de cargas laborales y en la implementación de herramientas efectivas de alerta y seguimiento</t>
  </si>
  <si>
    <t>por la omisión de los requisitos legales y formales exigidos en la práctica de las notificaciones disciplinarias o la utilización de canales no autorizados para su realización</t>
  </si>
  <si>
    <t>debido a la falta de capacitación del personal y a la ausencia de estandarización en los procedimientos de notificación y comunicaciones oficiales.</t>
  </si>
  <si>
    <t>por la falta de definición y ejecución oportuna del plan probatorio dentro de las actuaciones disciplinarias adelantadas</t>
  </si>
  <si>
    <t>debido a una inadecuada valoración de las pruebas dentro del proceso disciplinario</t>
  </si>
  <si>
    <t>por la vulneración de la reserva legal de las actuaciones disciplinarias, mediante la divulgación, suministro o transmisión de información del expediente</t>
  </si>
  <si>
    <t>debido a deficiencias en la cultura institucional de confidencialidad y en los controles internos para la protección de la información sometida a reserva legal dentro de las actuaciones disciplinarias</t>
  </si>
  <si>
    <t>por la no adopción o actualización oportuna de los instrumentos institucionales de prevención y gestión del riesgo disciplinario</t>
  </si>
  <si>
    <t>debido a debilidades en la planeación estratégica y en el Plan Institucional del Prevención y Gestión del Riesgo Disciplinario</t>
  </si>
  <si>
    <t>por la ausencia de gestión oportuna del impulso procesal y la acumulación de expedientes que genera demora en las actuaciones disciplinarias</t>
  </si>
  <si>
    <t>debido a deficiencias en el seguimiento y control de cargas procesales, que afectan el cumplimiento del deber funcional de impulso procesal y en la observancia de los principios de eficacia, celeridad y economía procesal</t>
  </si>
  <si>
    <t>Jefe del área
Profesional jurídico</t>
  </si>
  <si>
    <t>Periódicamente (diario, mensual, bimestral, trimestral, semestral, anual)</t>
  </si>
  <si>
    <t>Jefe del área</t>
  </si>
  <si>
    <t>Aplicación permanente y revisión semestral de actualización de los formatos</t>
  </si>
  <si>
    <t>Profesional jurídico
Auxiliar administrativo</t>
  </si>
  <si>
    <t>Previo a cada actuación de notificación o comunicación procesal.</t>
  </si>
  <si>
    <t xml:space="preserve">Profesional jurídico
</t>
  </si>
  <si>
    <t>En cada etapa procesal que implique decreto, práctica o valoración de pruebas dentro del expediente disciplinario</t>
  </si>
  <si>
    <t>Profesional jurídico</t>
  </si>
  <si>
    <t>Jefe de la Oficina
Profesional Jurídico
Auxiliar administrativo</t>
  </si>
  <si>
    <t>Jefe de la Oficina</t>
  </si>
  <si>
    <t>Jefe de la Oficina
Profesional jurídico</t>
  </si>
  <si>
    <t>realiza seguimiento al cumplimiento de los términos procesales. Mediante verificación de alertad y control de términos</t>
  </si>
  <si>
    <t>semanal</t>
  </si>
  <si>
    <t>revisa periodicamente la distribución de cargas laborales y reasignación de expedientes conforme a criterios de equilibrio y oportunidad procesal.</t>
  </si>
  <si>
    <t>implementa formatos  estandarizados para citaciones y notificaciones</t>
  </si>
  <si>
    <t>valida y actualizar los datos de contacto del destinatario en Talento Humano y en los sistemas institucionales, previo a la práctica de las comunicaciones y notificaciones.</t>
  </si>
  <si>
    <t>realiza análisis jurídico integral a los elementos probatorios en cada expediente disciplinario, garantizando pertinencia, conducencia y utilidad de las pruebas.</t>
  </si>
  <si>
    <t>verifica y asegura la solicitud y práctica oportuna de los elementos probatorios pertinentes, conducentes y útiles para el adecuado esclarecimiento de los hechos dentro de las actuaciones disciplinarias</t>
  </si>
  <si>
    <t>adopta y aplica el Plan Estrategico de Tecnología y Sistemas de Información (PETI) del Concejo de Bogotá, D.C., conforme a los lineamientos internos y a la normativa vigente</t>
  </si>
  <si>
    <t>verifica el uso exclusivo de canales institucionales y la autorización formal previa para el acceso o remisión de información disciplinaria.</t>
  </si>
  <si>
    <t xml:space="preserve">
Profesional Jurídico y el Auxiliar administrativo</t>
  </si>
  <si>
    <t>Gestión Financiera</t>
  </si>
  <si>
    <t>Factores externos (medidas a nivel nacional entorno a ajustes salariales)</t>
  </si>
  <si>
    <t>por entrega incompleta o tardía de la información financiera por parte de las áreas responsables</t>
  </si>
  <si>
    <t>debido a la falta de una estructura clara de control y seguimiento sobre los procesos de recolección, validación y consolidación de la información financiera</t>
  </si>
  <si>
    <t>por factores externos (medidas a nivel nacional entorno a ajustes salariales)</t>
  </si>
  <si>
    <t>debido a la desactualizacion de los procedimientos de gestion financiera y la no observancia del procedimiento de entrega del puesto de trabajo (acta)</t>
  </si>
  <si>
    <t>debido a la falta de lineamientos actualizado para contratistas (OPS)</t>
  </si>
  <si>
    <t>La Directora Financiera</t>
  </si>
  <si>
    <t>realiza seguimiento y ajuste periódico a la programación presupuestal frente a variaciones salariales externas</t>
  </si>
  <si>
    <t>implementa controles y mecanismos de seguimiento para la recolección, validación y consolidación de la información financiera entre las áreas involucradas</t>
  </si>
  <si>
    <t>fortalece los controles y procedimientos para la actualización oportuna de la información financiera en el link de transparencia, garantizando el cumplimiento de las obligaciones normativas y la correcta entrega del cargo</t>
  </si>
  <si>
    <t>establece lineamientos y mecanismos de validación para el correcto diligenciamiento de los formatos por parte de los contratistas (OPS)</t>
  </si>
  <si>
    <t>Se efectuó revisión de la programación presupuestal frente a los incrementos salariales definidos a nivel nacional.</t>
  </si>
  <si>
    <t>Se realizó seguimiento a la información financiera, verificando su oportunidad, integridad y consistencia frente a los reportes de las áreas responsables.</t>
  </si>
  <si>
    <t>Se realizó seguimiento a la actualización de la información financiera en el link de transparencia, verificando el cumplimiento de los requisitos normativos y la oportunidad en la publicación de la información por parte de las áreas responsables.</t>
  </si>
  <si>
    <t>Se verificó el correcto diligenciamiento de los formatos por parte de los contratistas, asegurando el cumplimiento de lineamientos y la calidad de la información para la radicación de cuentas.</t>
  </si>
  <si>
    <t>Gestión Jurídica</t>
  </si>
  <si>
    <t>por la no entrega oportuna o incompleta de la información por parte de las dependencias de la Corporación.</t>
  </si>
  <si>
    <t>El Director Jurídico</t>
  </si>
  <si>
    <t>en los tiempos establecidos</t>
  </si>
  <si>
    <t xml:space="preserve">realiza el seguimiento oportuno en la entrega de los insumos para responder los procesos </t>
  </si>
  <si>
    <t>debido a que no se reciban los insumos requeridos por la Dirección Jurídica y asi evitar el vencimiento de los términos  en los productos del proceso (Conceptos, respuesta a acciones judiciales, cobro persuasivo).</t>
  </si>
  <si>
    <t>El Director Jurídico revisó la matriz donde registran todas las solicitudes que llegan a la dependencia</t>
  </si>
  <si>
    <t>Gestion del Conocimiento e Innovacion</t>
  </si>
  <si>
    <t>lo que ocasiona una percepción desfavorable por parte de la ciudadanía respecto a la eficacia en el ejercicio de sus funciones.</t>
  </si>
  <si>
    <t xml:space="preserve"> institucionales relacionados con el acuerdo 977 por la ausencia de lineamientos de innovación ajustados a la naturaleza y competencias del Concejo de Bogotá D.C.</t>
  </si>
  <si>
    <t>debido a la desarticulación entre las iniciativas de innovación y la misionalidad de la Corporación</t>
  </si>
  <si>
    <t>Subdirectora Técnica Participación y Relación con la Ciudadanía</t>
  </si>
  <si>
    <t>la armonización del plan cuatrienal, referente a la política de Gestión del conocimiento e innovación.</t>
  </si>
  <si>
    <t xml:space="preserve">Registro de la socialización y sensibilización de los lineamientos aprobados.   </t>
  </si>
  <si>
    <t>SPRC</t>
  </si>
  <si>
    <t>U:\Manual de Procesos y Procedimientos\3-Gestión del conocimiento e Innovación\2_Manuales</t>
  </si>
  <si>
    <t>Evaluación Independiente</t>
  </si>
  <si>
    <t xml:space="preserve">debido a debilidades en la formulación de acciones que subsanen las  No Conformidades y recomendaciones generadas en los Informes de Auditoría Internas y Seguimiento comunicados por la Oficina de Control Interno. </t>
  </si>
  <si>
    <t>por las debilidades en el cumplimiento de los propósitos de mejora del Sistema de Control Interno</t>
  </si>
  <si>
    <t>por las falencias en la determinación de los requerimientos que deben cumplir las auditorías internas</t>
  </si>
  <si>
    <t>lo que ocasiona la ausencia de mejora continua</t>
  </si>
  <si>
    <t>lo que ocasiona que no se cubran todos los requerimientos que son insumo para los diferentes informes que debe elaborar  la OCI</t>
  </si>
  <si>
    <t>La jefe de Control Interno</t>
  </si>
  <si>
    <t xml:space="preserve">informa por escrito al  Presidente del Comité de Coordinación del Control Interno sobre el incumplimiento de la formulación de los planes de mejoramiento </t>
  </si>
  <si>
    <t xml:space="preserve"> revisa y comunica los lineamientos establecidos por la Oficina Asesora de Planeación, CICCI y CIGD para abordar en el año 2026 en la Auditorías Internas a desarrollar en la vigencia.</t>
  </si>
  <si>
    <t xml:space="preserve">la comunicación se realizará cuando el proceso pese a la primera reiteración no cumple con su formulación </t>
  </si>
  <si>
    <t xml:space="preserve">anual </t>
  </si>
  <si>
    <t>X:\PERIDODO 2024-2027\AÑO 2026\RIESGOS</t>
  </si>
  <si>
    <t>Cumplimiento de la formulación del Plan de de Mejoramiento</t>
  </si>
  <si>
    <t xml:space="preserve">Mide el avance en la formulación de planes de mejoramiento  producto de las No Confomidades establecidas en  las auditorías e informes de seguimiento realizados por la OCI </t>
  </si>
  <si>
    <t xml:space="preserve">Corresponde a la medición de los planes de mejoramiento solicitados comparada con los formulados. </t>
  </si>
  <si>
    <t>(No de Planes  de mejoramiento  formulados  /  No de Planes  de mejoramiento  requeridos a formular ) *100</t>
  </si>
  <si>
    <t>Informes de seguimineto / Auditorias / Memoradno de respuesta a requerimiento de formulación de planes de mejoramiento</t>
  </si>
  <si>
    <t>Jefe de la Oficina de Control Interno</t>
  </si>
  <si>
    <t>X:\PERIDODO 2024-2027\AÑO 2026 \RIESGOS</t>
  </si>
  <si>
    <t>Memorandos con lineamientos comunicado a los responsables del desarrollo de auditorías.</t>
  </si>
  <si>
    <t>Mide el cumplimento de la revisión de lineamientos generales establecidos para los procesos a auditar.</t>
  </si>
  <si>
    <t xml:space="preserve">Comprende la comunicación de los lineamientos generales que se deben evaluar en el desarrollo de la auditorías. </t>
  </si>
  <si>
    <t xml:space="preserve">No. de memorandos con lineamientos comunicados </t>
  </si>
  <si>
    <t>Memorando con Lineamientos 
Informe Preliminar de Auditoría Interna
Informe Final de Auditoría Interna</t>
  </si>
  <si>
    <t>Tecnologías de la Información</t>
  </si>
  <si>
    <t>por la pérdida de la disponibilidad de la información, sistemas de información y servicios almacenados y procesados en el hardware (servidores, dispositivos de red y seguridad) ubicados en el datacenter y la Nube debido a fallas técnicas.</t>
  </si>
  <si>
    <t>por el incumplimiento por parte de los colaboradores de las políticas y linamientos bajo la normatividad vigente de seguridad de la información definidas por el Concejo de Bogotá.</t>
  </si>
  <si>
    <t xml:space="preserve">por la pérdida de la confidencialidad, integridad y disponiblidad de la información almacenada y procesada por la infraestructura tecnológica del Concejo de Bogotá. </t>
  </si>
  <si>
    <t>por la firma de documentos digitales sin autorización previa por parte del personal de confianza de los jefes de área.</t>
  </si>
  <si>
    <t>lo que ocasiona la entrega tardía, incompleta o con errores de la información financiera por parte de las áreas responsables</t>
  </si>
  <si>
    <t xml:space="preserve">por la rotacion de  funcionarios </t>
  </si>
  <si>
    <t>lo que ocasiona el incumplimiento de los requisitos de publicación de información financiera en el link de transparencia, generando riesgo de  afectación de la imagen institucional</t>
  </si>
  <si>
    <t>por el mal diligenciamiento de los formatos por parte delos contratistas</t>
  </si>
  <si>
    <t>realiza la actualización anual del Programa Institucional de Prevención y Gestión del Riesgo Disciplinario</t>
  </si>
  <si>
    <t>hace seguimiento trimestral del Programa Institucional de Prevención y Gestión del Riesgo Disciplinario</t>
  </si>
  <si>
    <t>diseña, adopta y aplica formatos para la elaboración de autos y demás actuaciones procesales, con el fin de optimizar tiempos y garantizar uniformidad jurídica en el trámite disciplinario.</t>
  </si>
  <si>
    <t>en cada etapa procesal que implique decreto, práctica o valoración de pruebas dentro del expediente disciplinario</t>
  </si>
  <si>
    <t>aplicando permanente en todas las actuaciones disciplinarias y revisión anual de actualización conforme a cambios normativos o lineamientos internos.</t>
  </si>
  <si>
    <t xml:space="preserve">aplicando permanente en todas las actuaciones disciplinarias </t>
  </si>
  <si>
    <t>anualmente</t>
  </si>
  <si>
    <t>trimestralmente</t>
  </si>
  <si>
    <t>mensualmente</t>
  </si>
  <si>
    <t>Acciones con temporalidad</t>
  </si>
  <si>
    <t>lo que ocasiona el riesgo de incumplimiento en los términos legales para la atención y respuesta de las peticiones ciudadanas.</t>
  </si>
  <si>
    <t>por el querer garantizar la atención oportuna, adecuada y trazable de las peticiones ciudadanas mediante la correcta asignación, registro y clasificación de las PQRS en el sistema Bogotá Te Escucha, a las áreas responsables.</t>
  </si>
  <si>
    <t>realiza seguimiento diario al registro y reporte que arroja la plataforma de asignación, trámite y traslado de las PQRS recibidas a través de los diferentes canales de atención, con el fin de garantizar su gestión oportuna dentro de los términos legales establecidos.</t>
  </si>
  <si>
    <t>realiza seguimiento diario al estado de las SDQS en el sistema Bogotá Te Escucha y comunica a las áreas responsables las alertas sobre posibles vencimientos para su gestión oportuna.</t>
  </si>
  <si>
    <t>con periodicidad diaria: se realiza verificación del estado de las SDQS en el sistema Bogotá Te Escucha y se emiten alertas a las áreas responsables cuando se identifican peticiones próximas a vencer.</t>
  </si>
  <si>
    <t xml:space="preserve">aplica el procedimiento </t>
  </si>
  <si>
    <t xml:space="preserve">1.1.Firma y remite las responsabilidades en el SGSST a los  nuevos Directivos y  H.C. de la Corporación 
1.2. Avala documentalmente el Procedimiento de Reporte e Investigación de AT e Incidentes laborales - THU.PR-011 y Formato -THU-FO-035 relacionado con actualización de requerirse
</t>
  </si>
  <si>
    <t>2.1. Elabora los comunicados de responsabilidades en el SGSST a Directivos de la Corporación 
2.2. Revisa el Procedimiento de Reporte e Investigación de AT e Incidentes laborales - THU.PR-011 y Formato -THU-FO-035 relacionados con actualización de requerirse
2.3. Actualiza el contenido de la Inducción en SG-SST, cuando amerite ajustes
2.4. Gestiona programación de Reinducción ante el Procedimiento de Posesiones y presentarlo</t>
  </si>
  <si>
    <t>4.1. Realiza la inducción en SGSST y verificar diligenciamiento y calificación de la evaluación de la inducción para continuar proceso de posesión o practica profesional
4.2. Realiza el reporte de AT en el plazo legal establecido</t>
  </si>
  <si>
    <t>4.3. Verifica el registrar del AT en el aplicativo de la ARL de afiliación, independiente de la forma de reporte.</t>
  </si>
  <si>
    <t>3.4. Asiste a la reinducción SGSST anual</t>
  </si>
  <si>
    <t xml:space="preserve"> 2.5. Hace la socialización del procedimiento del tema por recorridos con apoyo de la ARL de afiliación, durante el año (febrero a noviembre) por las diferentes dependencias de la Corporación. Mensuales.
</t>
  </si>
  <si>
    <t>1.3. Cada vez que se presente renovación de Directivos y H Concejales 
1.4.  Una vez se remita para su aval.</t>
  </si>
  <si>
    <t>programan  las actividades del area de mantenimiento a realizar y verifica su ejecución, con respecto a servicios  generales el Auxiliar Administrativo verifica y lleva el  control del inventario de insumos de aseo y cafeteria, hace entrega a los operarios del contrato y fucionarios de servicios generales de la entidad los insumos solicitados, realizando el registro en los formatos correspondientes</t>
  </si>
  <si>
    <t xml:space="preserve">realizan actividades de sesibilización frente a los terminos y trámite de correspondencia </t>
  </si>
  <si>
    <t>verifican que los inventarios de archivo permanezcan actualizados</t>
  </si>
  <si>
    <t xml:space="preserve">por pérdida de la disponibilidad de la información provocada por un acceso no autorizado a la red del Concejo de Bogotá, </t>
  </si>
  <si>
    <t>debido a:                                                                                 1. Reprocesos.
2. Alta ocurrencia de incidentes de seguridad de la información.
3. Pérdida total o parcial de la información.
4. Fuga de la información.</t>
  </si>
  <si>
    <t xml:space="preserve">lo que ocasiona que la administración de red
(Soporte y Mantenimiento)
Acceso no autorizado en servidores o redes de la entidad, pueda exponer datos sensibles, personales o estratégicos. Esto viola políticas de seguridad y la Ley 1581 de 2012.
</t>
  </si>
  <si>
    <t xml:space="preserve">por pérdida de la disponibilidad de la información, sistemas de información y servicios almacenados y procesados en el hardware (servidores, dispositivos de red y seguridad) ubicados en el datacenter y la Nube debido a fallas técnicas, </t>
  </si>
  <si>
    <t>lo que ocasiona la imposibilidad de acceder o utilizar datos críticos, aplicaciones y servicios alojados en servidores y dispositivos de red cuando son necesarios, provocada por averías físicas, errores de software, problemas de suministro eléctrico o fallos en la infraestructura tecnológica</t>
  </si>
  <si>
    <t>debido a:                                                                                                                                                                                                                        1. Incidentes de seguridad de la información.
2. Pérdida total o parcial de la información.
3. Fuga de información.</t>
  </si>
  <si>
    <t xml:space="preserve"> por pérdida de la integridad, confidencialidad y disponibilidad de la información física manejada por los procesos del Concejo de Bogotá.</t>
  </si>
  <si>
    <t>debido a:                                                                                                                                                                                                                                                                                                        1. Incumplimientos legales y/o contractuales. 
2. Pérdida de la cultura organizacional en materia de seguridad de la información. 
3. Alto nivel de incidentes de seguridad de la información.</t>
  </si>
  <si>
    <t>lo que ocasiona riesgo crítico que implica el acceso no autorizado, alteración o destrucción de documentos, expedientes y archivos físicos. Afecta la toma de decisiones, la transparencia y la confianza en los procesos legislativos y administrativos de la corporación</t>
  </si>
  <si>
    <t xml:space="preserve">debido a:                                                                                                                                                                                                          1. Fuga de información.
2. Demoras y/o interrupciones de los servicios tecnológicos.
3. Pérdida total/parcial de información.
</t>
  </si>
  <si>
    <t>lo que ocasiona falta de controles de acceso físico en el Concejo de Bogotá se refiere a un riesgo operativo crítico. Esto significa que, al no haber barreras adecuadas (vigilancia, registro, credenciales) para el ingreso de personas, se facilita el acceso no autorizado a los espacios donde residen los datos sensibles, equipos de cómputo y documentación oficial de la Corporación</t>
  </si>
  <si>
    <t xml:space="preserve">por pérdida de la integridad, confidencialidad y disponibilidad de la información y equipos de cómputo debido a la falta de controles de acceso físico para el ingreso al Concejo de Bogotá, </t>
  </si>
  <si>
    <t>debido a:                                                                                                                                                                                     1. Incumplimientos legales y/o contractuales. 
2. Pérdida de la cultura organizacional en materia de seguridad de la información. 
3. Alto nivel de incidentes de seguridad de la información.</t>
  </si>
  <si>
    <t>lo que ocasiona el incumplimiento de políticas de seguridad de la información en el Concejo de Bogotá es la omisión o acción contraria a los lineamientos, normas y estándares (como ISO 27001) definidos para proteger la confidencialidad, integridad y disponibilidad de los datos institucionales por parte de funcionarios y contratistas. Esto conlleva riesgos legales y sanciones disciplinarias bajo la Ley.</t>
  </si>
  <si>
    <t>lo que ocasiona acceso no autorizado o fuga de datos sensibles, personales o estratégicos, lo cual viola normativas como la Ley 1581 de 2012 y resguardos físicos de la corporación.</t>
  </si>
  <si>
    <t xml:space="preserve">debido a:                                                                                                                                                                                    1. Investigación y sanciones disciplinarias
2. Sanciones a la Agencia por parte de los entes de control
3. Deterioro de la imagen institucional
4. Extorción a propietario de las tierras
5. Entrega de predios a personas equivocadas.
</t>
  </si>
  <si>
    <t>lo que ocasiona documentos digitales sin autorización previa por parte de personal de confianza (asistentes, secretarias, auxiliares) utilizando las credenciales del jefe de área es una práctica ilegal y de alto riesgo, clasificada como suplantación de identidad o falsedad documental.</t>
  </si>
  <si>
    <t>por la pédida de la disponibilidad de la información provocada por un acceso no autorizado a la red del Concejo de Bogotá</t>
  </si>
  <si>
    <t xml:space="preserve">debido a:                                                                                                                                                           1. Pérdida total o parcial de la información.
2. Demoras o interrupciones del servicio.
3. Alto nivel de incidentes de seguridad de la información.
</t>
  </si>
  <si>
    <t>lo que ocasiona acceso no autorizado en el Concejo de Bogotá es un incidente de seguridad donde personas externas o internas sin autorización acceden a datos sensibles de la red corporativa.</t>
  </si>
  <si>
    <t>lo que ocasiona la pérdida de disponibilidad de la información, sistemas y servicios en datacenters y la Nube debido a fallas técnicas se define como la interrupción, ralentización o imposibilidad de acceder y utilizar los datos y recursos críticos de TI de una organización.</t>
  </si>
  <si>
    <t xml:space="preserve">debido a:                                                                                                                                                                                                                                                                              1. Pérdida total o parcial de la información.
2. Demoras o interrupciones del servicio.
3. Alto nivel de incidentes de seguridad de la información.
</t>
  </si>
  <si>
    <t>Jefe de Oficina de Tecnología</t>
  </si>
  <si>
    <t>de forma periodica, dando lugar a la aplicación de los correctivos pertinentes</t>
  </si>
  <si>
    <t>monitorea y hace seguimiento de los controles implementados</t>
  </si>
  <si>
    <t>Todos los Procesos</t>
  </si>
  <si>
    <t>reportan inmediatamente el incidente al área de sistemas. activar protocolos de seguridad física, identificar el alcance de la pérdida, salvaguardar documentos restantes, y evaluar el impacto en la operación</t>
  </si>
  <si>
    <t xml:space="preserve">realizan capacitaciones sobre la politica y lineamientos en seguridad de la información </t>
  </si>
  <si>
    <t>monitorea  y hace seguimiento de los controles implementados</t>
  </si>
  <si>
    <t xml:space="preserve">realiza capacitaciones sobre la politica y lineamientos en seguridad de la información </t>
  </si>
  <si>
    <t xml:space="preserve">realiza Backups de la información Critica de la Entidad </t>
  </si>
  <si>
    <t xml:space="preserve">revisa y registra  los documentos firmados digitalmente por cada dependencia </t>
  </si>
  <si>
    <t>bloquea los puntos de red que no se esten utilizando "</t>
  </si>
  <si>
    <t>realiza la ejecucion de mantenimientos preventivos  de la Infraestructura Tenologica</t>
  </si>
  <si>
    <t>Revisión OAP_Mapa de Riesgos OTEC</t>
  </si>
  <si>
    <t>Porcentaje de tiempo de inactividad de los servicios críticos (TI) sobre el tiempo total de operación.</t>
  </si>
  <si>
    <t>Establecer el porcentaje de tiempo de inactividad de los servicios críticos (TI) sobre el tiempo total de operación.</t>
  </si>
  <si>
    <t>Tiempo Total de Inactividad (No Autorizado) / Tiempo Total de Servicio * 100</t>
  </si>
  <si>
    <t xml:space="preserve">Oficina de Tecnología </t>
  </si>
  <si>
    <t>Oficina de Tecnología</t>
  </si>
  <si>
    <t xml:space="preserve">Garantizar la continuidad de la información ante fallas o ataques. </t>
  </si>
  <si>
    <t>Porcentaje de tiempo que los sistemas críticos están operativos.</t>
  </si>
  <si>
    <t>Establecer el Porcentaje de tiempo que los sistemas críticos están operativos.</t>
  </si>
  <si>
    <t>Mide el seguimeinto de la efectividad en la protección de los datos almacenados contra pérdidas físicas.</t>
  </si>
  <si>
    <t>Tiempo Total de los sistemas críticos fallando/ Tiempo Total de sistemas críticos operando * 100</t>
  </si>
  <si>
    <t xml:space="preserve">Previene la pérdida de datos y garantizar la continuidad del negocio mediante el monitoreo de componentes de red, servidores y almacenamiento. </t>
  </si>
  <si>
    <t>Porcentaje de documentos físicos solicitados y no localizados en tiempo oportuno. </t>
  </si>
  <si>
    <t>Establecer el Porcentaje de documentos físicos solicitados y no localizados en tiempo oportuno. </t>
  </si>
  <si>
    <t>Mide la ineficiencia en gestión documental y el riesgo de impacto negativo en los procesos de control político y normativos</t>
  </si>
  <si>
    <t>Número de expedientes o documentos físicos no hallados en archivo/Número Total de Expedientes o documentos físicos solicitados para consulta * 100</t>
  </si>
  <si>
    <t xml:space="preserve">Un aumento porcentual indica fallas en los procesos de archivo, gestión de documentos y riesgo alto de no disponibilidad para requerimientos de entes de control o internos.
La información física debe ser parte del Sistema de Gestión de Calidad (SIG) del Concejo, específicamente dentro de los controles de información documentada. </t>
  </si>
  <si>
    <t xml:space="preserve">Porcentaje de la información y equipos de cómputo derivado de la falta de controles de acceso físico en el Concejo de Bogotá, </t>
  </si>
  <si>
    <t xml:space="preserve">Establecer el porcentaje de la información y equipos de cómputo derivado de la falta de controles de acceso físico en el Concejo de Bogotá, </t>
  </si>
  <si>
    <t>mide la gestión de riesgos de seguridad de la información (SSI) propia del Concejo de Bogotá, la cual incluye "Acceso no autorizado físico" a las instalaciones, servidores y equipos de cómputo</t>
  </si>
  <si>
    <t>Número de Puntos de Acceso  Crítico sin control biométrico/Total de ´puntos de acceso críticos (Servidores, archivo, concejales) *100</t>
  </si>
  <si>
    <t>Seguimiento de estos indicadores permite a la Dirección Administrativa y a la Oficina de Sistemas del Concejo de Bogotá mejorar los procedimientos de acceso físico (SSI-PR009).</t>
  </si>
  <si>
    <t>Porcentaje de Incidentes de Seguridad por Incumplimiento Interno.</t>
  </si>
  <si>
    <t>Establecer el Porcentaje de Incidentes de Seguridad por Incumplimiento Interno.</t>
  </si>
  <si>
    <t>Medir la eficacia de la capacitación y el nivel de adopción de la política de seguridad por parte de los colaboradores (funcionarios y contratistas).</t>
  </si>
  <si>
    <t>Número de Incidentes de Seguridad causados por acciones u omisiones de colaboradores/Total de incidentes de seguridad de la información * 100</t>
  </si>
  <si>
    <t xml:space="preserve">Permite al Concejo de Bogotá ajustar sus acciones preventivas y correctivas en el marco de la Gestión del Riesgo y el Modelo Integrado de Planeación y Gestión - MIPG. </t>
  </si>
  <si>
    <t>Porcentaje de disponibilidad de Servicios de Información (backups, monitoreo) para prevenir la pérdida de integridad o disponibilidad de la información almacenada.</t>
  </si>
  <si>
    <t>Establecer el porcentaje de disponibilidad de Servicios de Información (backups, monitoreo) para prevenir la pérdida de integridad o disponibilidad de la información almacenada.</t>
  </si>
  <si>
    <r>
      <t>Medir la pérdida de información en el Concejo de Bogotá se enmarca en la Gestión de Capcidad y Disponibilidad</t>
    </r>
    <r>
      <rPr>
        <sz val="12"/>
        <color rgb="FF0A0A0A"/>
        <rFont val="Arial"/>
        <family val="2"/>
      </rPr>
      <t>. Se enfoca en</t>
    </r>
    <r>
      <rPr>
        <sz val="11"/>
        <rFont val="Tahoma"/>
        <family val="2"/>
      </rPr>
      <t xml:space="preserve">
Mide la implementación de mecanismos (backups, monitoreo) para prevenir la pérdida de integridad o disponibilidad de la información almacenada.</t>
    </r>
  </si>
  <si>
    <t xml:space="preserve"> Garantizar que la infraestructura tecnológica (servidores, redes) no sufra interrupciones, asegurando la accesibilidad y el respaldo de la información mediante el monitoreo de recursos.</t>
  </si>
  <si>
    <t xml:space="preserve">Porcentaje de revisión por parte de Seguridad de la Información o Talento Humano para verificar si la firma fue delegada formalmente o si es un riesgo de seguridad. </t>
  </si>
  <si>
    <t xml:space="preserve">Establecer el porcentaje de revisión por parte de Seguridad de la Información o Talento Humano para verificar si la firma fue delegada formalmente o si es un riesgo de seguridad. </t>
  </si>
  <si>
    <t>Medir la firma de documentos digitales sin autorización previa por parte de personal de confianza (asistentes, secretarias, etc.) que utiliza las credenciales de jefes de área, se recomienda un indicador clave de riesgo (KRI) enfocado en la seguridad y el control interno. </t>
  </si>
  <si>
    <t>Número de Documentos Firmados fuera del flujo de aprobación establecido / Total de Documentos firmados digitalmente por el jefe de área * 100</t>
  </si>
  <si>
    <t>Reducir la incidencia de firmas digitales realizadas por personal delegado (de confianza) sin la validación documental o autorización expresa del jefe de área, mitigando riesgos de suplantación y responsabilidad legal</t>
  </si>
  <si>
    <t>Medir el seguimiento semanal a la matriz de monitoreo de disponibilidad,</t>
  </si>
  <si>
    <t>Tiempo total de inactividad (No Autorizado) / Tiempo de Servicio * 100</t>
  </si>
  <si>
    <t xml:space="preserve"> Garantizar la continuidad de la información ante fallas o ataques. </t>
  </si>
  <si>
    <t>Porcentaje de Disponibilidad de Servicios Críticos</t>
  </si>
  <si>
    <t>Establecer el porcentaje de Disponibilidad de Servicios Críticos</t>
  </si>
  <si>
    <r>
      <t>medir la pérdida de servicios almacenados en servidores, dispositivos de red y seguridad, el indicador principal es la Disponivilidad de la Infraestructura Tecnolíca TI</t>
    </r>
    <r>
      <rPr>
        <sz val="12"/>
        <color rgb="FF0A0A0A"/>
        <rFont val="Arial"/>
        <family val="2"/>
      </rPr>
      <t xml:space="preserve"> generalmente medida en porcentaje de tiempo de actividad o </t>
    </r>
    <r>
      <rPr>
        <i/>
        <sz val="12"/>
        <color rgb="FF0A0A0A"/>
        <rFont val="Arial"/>
        <family val="2"/>
      </rPr>
      <t>uptime</t>
    </r>
  </si>
  <si>
    <t>Canales Críticos protegidos por DLP/ Total de Canales Críticos Identificados * 100</t>
  </si>
  <si>
    <t xml:space="preserve"> Garantizar eficiencia y eficacia (velocidad de respuesta) y % de Disponibilidad proporciona la visión más clara del impacto de la pérdida de servicios. </t>
  </si>
  <si>
    <t>Dirección Estrategica</t>
  </si>
  <si>
    <t xml:space="preserve"> por la adopción y publicación extemporánea del Plan de Acción Cuatrienal y del Plan de Acción Anual, </t>
  </si>
  <si>
    <t>debido a deficiencias en la formulación de metas, desarticulación entre las áreas involucradas y el incumplimiento de los tiempos normativos establecidos</t>
  </si>
  <si>
    <t>lo que puede generar actuaciones administrativas y/o disciplinarias derivadas del incumplimiento de las disposiciones aplicables para su formulación y divulgación.</t>
  </si>
  <si>
    <t>Jefe Oficina de Planeación</t>
  </si>
  <si>
    <t xml:space="preserve"> establecerá anualmente el cronograma institucional para la formulación de del plan de acción </t>
  </si>
  <si>
    <t xml:space="preserve">y lo comunicará a los procesos. </t>
  </si>
  <si>
    <t xml:space="preserve">Acciones con temporalidad: La Oficina Asesora de Planeación establecerá anualmente el cronograma para dar cumplimiento a la formulación del plan del acción y lo comunicará a los procesos.
  De manera permanente, se garantizará la organización, custodia y trazabilidad de los soportes documentales asociados a la formulación del plan de acción y las observaciones q surjan.
Actividades del cronograma: 
1.Definir la metodologia y cronograma para la formulaciòn de la planeaciòn estrategica al inicio del periodo constitucional 
2.Realizar la validacion de la metodologia del plan de acción anual con la Jefatura de la Oficina Asesora de Planeación.
3. La Oficina Asesora de Planeación consolida la versiòn definitiva del Plan Acción Anual y lo presenta en el Comité Institucional de Gestión y Desempeño para su aprobación.
4. La versión aprobada se publica en la pagina web de la corporación, junto con el acto administrativo de adopciòn. 
</t>
  </si>
  <si>
    <t>Porcentaje de cumplimiento en los tiempos normativos de formulación, publicación y seguimiento de los planes en la Corporación Concejo de Bogotá</t>
  </si>
  <si>
    <t>Medir el cumplimiento oportuno de los plazos establecidos con el fin de prevenir afectaciones reputacionales y posibles actuaciones administrativas o disciplinarias</t>
  </si>
  <si>
    <t>Este indicador mide el grado de cumplimiento de los tiempos que establece la normatividad  para la formulación, publicación  y seguimiento de los planes en la Corporación, con el fin de prevenir desviaciones que puedan generar afectaciones reputacionales y consecuencias legales.</t>
  </si>
  <si>
    <t>Número de planes formulados, adoptados, publicados y con seguimiento dentro de los tiempos normativos
-----------------------------------------------------------------------------------x100
total de planes que deben formularse, publicarse y hacerle seguimiento</t>
  </si>
  <si>
    <t xml:space="preserve"> Actos administrativos de la adopción  de los planes, registros de publicación en página web e informes de seguimiento de la Oficina Asesora de Planeación</t>
  </si>
  <si>
    <t>Jefe oficina Asesora de Planeación</t>
  </si>
  <si>
    <t>Los procesos del Concejo de Bogotá</t>
  </si>
  <si>
    <t xml:space="preserve">Cada jefe de proceso </t>
  </si>
  <si>
    <t>Abril de 2025</t>
  </si>
  <si>
    <t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t>
  </si>
  <si>
    <t>Fortalecer el desempeño institucional del Concejo de Bogotá mediante la implementación, articulación y seguimiento del Modelo Integrado de Planeación y Gestión (MIPG), incluyendo la gestión integral del riesgo, el control interno y la mejora continua de los procesos</t>
  </si>
  <si>
    <t>Estratégicos, Misionales, de apoyo y soporte y procesos de evaluación</t>
  </si>
  <si>
    <t xml:space="preserve">por el alto volumen de peticiones  ciudadanas recibidas a través de los diferentes canales de atención(presencial, virtual, web y telefónico) para su ingreso y registro en la plataforma </t>
  </si>
  <si>
    <t xml:space="preserve">debido a la recepción de peticiones a través de múltiples canales de atención (presencial, virtual, web y telefónico), lo que puede dificultar su registro, respuesta y traslado dentro de los tiempos establecidos por la ley.
</t>
  </si>
  <si>
    <t xml:space="preserve">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t>
  </si>
  <si>
    <t>debido a la falta de oportunidad en la respuesta por parte de las áreas responsables a las cuales se realiza el traslado de las peticiones ciudadanas a través del sistema Bogotá Te Escucha, lo que puede generar retrasos en la gestión dentro de los términos establecidos,</t>
  </si>
  <si>
    <t>Frente al «Riesgo»</t>
  </si>
  <si>
    <t>Frente a los «Controles propuestos»</t>
  </si>
  <si>
    <t>Frente a las actividades del «Plan de tratamiento»</t>
  </si>
  <si>
    <t>Describa como se ha(n) aplicado el(los) control(es)</t>
  </si>
  <si>
    <t>Describa el avance en el cumplimiento de las actividades del Plan de tratamiento</t>
  </si>
  <si>
    <t>Seguimiento _1er_ Cuatrimestre (Del 01 de enero al 30 de abril del  2026 )</t>
  </si>
  <si>
    <t>¿Se materializó el riesgo?
 (SI o NO)</t>
  </si>
  <si>
    <t>¿Se aplicaron los controles? 
(SI o NO)</t>
  </si>
  <si>
    <t>Efectividad: ¿Los contoles  son  confiables para evitar o mitigar el riesgo?
(SI o NO)</t>
  </si>
  <si>
    <t>¿Se tiene avance de las actividades del plan de tratamiento?
 (SI / NO / N.A.)</t>
  </si>
  <si>
    <t>El plan esta cumplido al 100% 
(SI / NO / N.A.)</t>
  </si>
  <si>
    <t>DES-FO-003</t>
  </si>
  <si>
    <t>07</t>
  </si>
  <si>
    <t>18-DIC-25</t>
  </si>
  <si>
    <t>Los inventarios documentales se conservan actualizados en el FUID</t>
  </si>
  <si>
    <t>Se ha realizado verificación con las planillas de distribución de correspondencia</t>
  </si>
  <si>
    <t>por la distorsión de la información que se comunica interna y externamente</t>
  </si>
  <si>
    <t>debido a que la información recibida este incompleta</t>
  </si>
  <si>
    <t>lo que ocasiona que se transmitan mensajes erroneos afectando la imagen de la Corporación</t>
  </si>
  <si>
    <t>La Jefe Área Oficina Asesora de Comunicaciones y Protocolo</t>
  </si>
  <si>
    <t>Informe de Monitorear y seguimiento de los controles implementados de acceso seguro en red del Concejo de Bogotá</t>
  </si>
  <si>
    <t xml:space="preserve">No se ha presentado pérdida de la disponibilidad de la información, sistemas de información y servicios almacenados y procesados en el hardware (servidores, dispositivos de red y seguridad) ubicados en el datacenter y la Nube debido a fallas técnicas, </t>
  </si>
  <si>
    <t>Informe mensual de incidente recibidos en la plataforma de Mesa de Servicios del Concejo de Bogotá.</t>
  </si>
  <si>
    <t xml:space="preserve">Realizar capacitaciones sobre la politica y lineamientos en seguridad de la información </t>
  </si>
  <si>
    <t xml:space="preserve">Informe de capacitaciones seguridad de la información </t>
  </si>
  <si>
    <t xml:space="preserve">No se ha presentado pérdida de la integridad, confidencialidad y disponibilidad de la información y equipos de cómputo debido a la falta de controles de acceso físico para el ingreso al Concejo de Bogotá, </t>
  </si>
  <si>
    <t xml:space="preserve">Informe de seguimiento de los controles implementados en la adquisición de los equipos de cómputo de acceso físico en el al Concejo de Bogotá, </t>
  </si>
  <si>
    <t>No se ha presentado el incumplimiento por parte de los colaboradores de las políticas y linamientos bajo la normatividad vigente de seguridad de la información definidas por el Concejo de Bogotá.</t>
  </si>
  <si>
    <t xml:space="preserve">Informe de capacitaciones sobre la politica y lineamientos en seguridad de la información </t>
  </si>
  <si>
    <t xml:space="preserve">No se ha presentado pérdida de la confidencialidad, integridad y disponiblidad de la información almacenada y procesada por la infraestructura tecnológica del Concejo de Bogotá. </t>
  </si>
  <si>
    <t xml:space="preserve">Informe de Backups de la iInfraestructura tecnológica de la Entidad </t>
  </si>
  <si>
    <t>No se ha presentado inconvenientes en la restricción de acceso limitado al usuario donde se puede provocar el bloqueo inmediato de la cuenta, la imposibilidad de sincronizar datos y la suspensión por violación de las políticas de uso de Microsoft.</t>
  </si>
  <si>
    <t>Informe de acceso y uso de OneDrive en el Centro de administración de Microsoft 365 permite supervisar la actividad de archivos, almacenamiento y cuentas.</t>
  </si>
  <si>
    <t>No se ha presentado pédida de la disponibilidad de la información provocada por un acceso no autorizado a la red del Concejo de Bogotá</t>
  </si>
  <si>
    <t>Informe de seguridad en bloqueos en los puntos de red que no se esten utilizando "</t>
  </si>
  <si>
    <t>No se ha presentado pérdida perimetral de la información provocada por un acceso no autorizado a la red del Concejo de Bogotá</t>
  </si>
  <si>
    <t>Informe Bitdefecnder</t>
  </si>
  <si>
    <t>No</t>
  </si>
  <si>
    <t>Si</t>
  </si>
  <si>
    <t xml:space="preserve">Se realizo el seguimiento a las mesas de ayuda para las actividades de mantenimiento.
Se tramitaron las solicitudes radicadas  para el mantenimiento preventivo y/o correctivo de los vehículos.
Se realizó la solicitud mensual al contratista , se realizó el inventario y la entrega mediante los formatos.
 </t>
  </si>
  <si>
    <t>NA</t>
  </si>
  <si>
    <t>El control del seguimiento es semestral</t>
  </si>
  <si>
    <t xml:space="preserve">  Se programaron las actividades del area de mantenimiento a realizar y se verifico su ejecución, con respecto a servicios generales el Auxiliar Administrativo verificó y llevo el  control del inventario de insumos de aseo y cafeteria, hizo entrega a los operarios del contrato y fucionarios de servicios generales de la entidad los insumos solicitados, realizó el registro en los formatos correspondientes</t>
  </si>
  <si>
    <t>Se realizó reunión con los integrantes de las areas de mantenimiento y servicios generales  sobre los  procedimientos y formatos para ejecer adecuado control del manejo de suministros en cada uno de los casos</t>
  </si>
  <si>
    <t>Se socializo con los conductores la normatividad interna</t>
  </si>
  <si>
    <t>Se encuentra incluido en el Plan Anual de Adquisiciones vigencia 2026</t>
  </si>
  <si>
    <t>La Subdirectora Técnica Participación y Relación con la Ciudadanía, comunica e invita al proceso identificado con acciones de innovación a vincularse con un hito existente del plan cuatrienal "Semillero de innovación" , con el objetivo de articulación de acciones de innovación de acuerdo con lineamientos  de Gestion del Conocimiento y la innovación.</t>
  </si>
  <si>
    <t>N.A.</t>
  </si>
  <si>
    <t>Se evidencia control y seguimiento oportuno de términos mediante impulso procesal, decisiones y notificaciones en expedientes ID-2022-001, 2022-004, 2022-006, 2022-007, 2022-008, 2022-009, 2022-010, 2023-002; y archivo definitivo en ID-2020-004, 2020-009, 2022-003, 2025-005, 2026-001 e IP-2022-002, 2025-003, 2025-004, 2026-003. Así mismo, en reuniones de seguimiento se revisa periódicamente la distribución de cargas laborales y la reasignación de expedientes conforme a criterios de equilibrio y oportunidad procesal, mitigando riesgos de prescripción, retrasos y afectación al debido proceso.</t>
  </si>
  <si>
    <t>N.A</t>
  </si>
  <si>
    <t>Se evidencia avance mediante el control y seguimiento oportuno de términos y etapas procesales a través de impulso continuo de actuaciones, prórrogas, notificaciones y decisiones de fondo en expedientes ID-2022-001, 2022-004, 2022-006, 2022-007, 2022-008, 2022-009, 2022-010, 2023-002, así como depuración mediante archivo definitivo (ID-2020-004, 2020-009, 2022-003, 2025-005, 2026-001 e IP-2022-002, 2025-003, 2025-004, 2026-003). Adicionalmente, en reuniones de seguimiento se revisa periódicamente la distribución</t>
  </si>
  <si>
    <t>Se evidencia la ejecución del control mediante la validación previa de datos de contacto, garantizando la notificación oportuna conforme a la Ley 1952 de 2019 en expedientes con actuación procesal (ID-2022-001, 2022-004, 2022-006, 2022-007, 2022-008, 2022-009, 2022-010, 2023-002) y en aquellos con decisión de archivo (ID-2020-004, 2020-009, 2022-003, 2025-005, 2026-001 e IP-2022-002, 2025-003, 2025-004, 2026-003), donde se surtieron notificaciones personales y electrónicas garantizando debido proceso y trazabilidad. Así mismo, en el punto 11 del orden del día del Comité Interinstitucional del 28 de marzo se aprobaron formatos institucionales para la Oficina, incluyendo notificación personal, notificación personal electrónica y comunicaciones, fortaleciendo la estandarización del proceso y mitigando riesgos de nulidad e ineficacia procesal.</t>
  </si>
  <si>
    <t>Se evidencia avance mediante la validación y actualización previa de datos de contacto, uso de canales institucionales y aplicación de formatos estandarizados aprobados en Comité Interinstitucional (28 de marzo), garantizando la notificación oportuna en expedientes ID-2022-001, 2022-004, 2022-006, 2022-007, 2022-008, 2022-009, 2022-010, 2023-002 y en expedientes archivados (ID-2020-004, 2020-009, 2022-003, 2025-005, 2026-001 e IP-2022-002, 2025-003, 2025-004, 2026-003), mitigando riesgos de nulidad, ineficacia procesal y afectación al debido proceso.</t>
  </si>
  <si>
    <t>Se evidencia la implementación efectiva de los controles asociados al riesgo R24, mediante la definición, decreto, práctica y valoración oportuna del plan probatorio en las actuaciones disciplinarias. Se realizan análisis jurídicos integrales del material probatorio, seguimiento a su recaudo y verificación de su pertinencia, conducencia y utilidad. Lo anterior se refleja en actuaciones como apertura de investigaciones con decreto de pruebas, prórrogas para análisis probatorio, práctica de versiones libres, requerimientos a dependencias y decisiones de fondo debidamente soportadas (IDs 2022-001, 2022-004, 2022-006, 2022-007, 2022-008, 2022-009, 2022-010, 2023-002, IP 2026-004, IP 2025-002, IP 2025-007, entre otros). En consecuencia, se mitiga la causa del riesgo al garantizar un soporte probatorio adecuado, evitando nulidades y debilidad en la determinación de responsabilidad disciplinaria.</t>
  </si>
  <si>
    <t>Se evidencia avance mediante la definición, ejecución y seguimiento del plan probatorio en las actuaciones disciplinarias, con análisis jurídico integral, decreto y práctica de pruebas, así como su valoración oportuna en expedientes ID-2022-001, 2022-004, 2022-006, 2022-007, 2022-008, 2022-009, 2022-010, 2023-002 e IP-2026-004, 2025-002, 2025-007,</t>
  </si>
  <si>
    <t>Se evidencia la aplicación de controles de confidencialidad mediante manejo restringido de los expedientes, acceso exclusivo a sujetos procesales, uso de canales institucionales para notificaciones y comunicaciones, y registro de actuaciones en cada etapa procesal en expedientes ID-2022-001, 2022-004, 2022-006, 2022-007, 2022-008, 2022-009, 2022-010, 2023-002, IP-2026-004, 2025-002, 2025-007, así como en expedientes con archivo definitivo (ID-2020-004, 2020-009, 2022-003, 2025-005, 2026-001 e IP-2022-002, 2025-003, 2025-004, 2026-003), garantizando la reserva legal de la información y mitigando riesgos de divulgación indebida, nulidades y afectación al debido proceso</t>
  </si>
  <si>
    <t>Se evidencia avance mediante la aplicación de controles de confidencialidad en el manejo de expedientes, con acceso restringido a sujetos procesales, uso de canales institucionales para comunicaciones y notificaciones, y trazabilidad de actuaciones en expedientes ID-2022-001, 2022-004, 2022-006, 2022-007, 2022-008, 2022-009, 2022-010, 2023-002 e IP-2026-004, 2025-002, 2025-007, así como en expedientes archivados, garantizando la reserva legal y mitigando riesgos de divulgación indebida y afectación al debido proceso.</t>
  </si>
  <si>
    <t>Se evidencia la implementación del control mediante la adopción y actualización del Programa Institucional de Prevención y Gestión del Riesgo Disciplinario, aprobado en el punto 8 del orden del día del Comité Interinstitucional del 28 de abril de 2026, así como la ejecución de las actividades allí definidas y el seguimiento periódico a su cumplimiento, fortaleciendo la planeación estratégica y mitigando la materialización de riesgos disciplinarios.</t>
  </si>
  <si>
    <t>Se evidencia el avance en el cumplimiento del Plan de Tratamiento mediante la adopción del Programa Institucional de Prevención y Gestión del Riesgo Disciplinario, aprobado en el punto 8 del orden del día del Comité Interinstitucional del 28 de abril de 2026, y la ejecución de las actividades allí definidas, tales como la presentación y aprobación de la matriz de riesgos disciplinarios (2.5.1), la realización de capacitaciones institucionales trimestrales (2.5.2) y la emisión de boletines preventivos semanales (2.5.3), fortaleciendo la prevención, control y gestión del riesgo disciplinario.</t>
  </si>
  <si>
    <t>Se evidencia la aplicación de los controles mediante el diseño, adopción e implementación de formatos estandarizados para autos y actuaciones procesales, aprobados institucionalmente, lo cual ha permitido optimizar tiempos y garantizar uniformidad jurídica en el trámite disciplinario. Así mismo, se realiza la revisión periódica del estado de los expedientes, en la cual se adoptan decisiones de priorización, reasignación y descongestión conforme al principio de celeridad, permitiendo el impulso oportuno de las actuaciones y el cumplimiento de los términos procesales.</t>
  </si>
  <si>
    <t>Se evidencia el avance en el cumplimiento del Plan de Tratamiento mediante la implementación y uso permanente de formatos estandarizados para autos y actuaciones procesales, aprobados en el punto 11 del orden del día del Comité Interinstitucional del 28 de marzo de 2026, así como la realización de revisiones periódicas del estado de los expedientes, en las cuales se adoptan decisiones de priorización, reasignación y descongestión. Estas acciones han permitido optimizar tiempos, garantizar uniformidad jurídica y fortalecer el cumplimiento de los términos procesales, mitigando riesgos de retrasos y afectación a la gestión disciplinaria.</t>
  </si>
  <si>
    <t>Se evidencia la aplicación del control mediante la verificación previa e integral de los hechos, la competencia y el cumplimiento de los requisitos legales en la etapa preliminar de las actuaciones disciplinarias, conforme al Código General Disciplinario. Así mismo, se evidencia que a la fecha no se han proferido  decisiones de inhibición , garantizando la debida motivación de los autos proferidos  y evitando actuaciones sin sustento normativo, en observancia de los principios de legalidad, celeridad y debido proceso.</t>
  </si>
  <si>
    <t>Se evidencia el avance en el cumplimiento del Plan de Tratamiento mediante la aplicación rigurosa del análisis preliminar en las quejas recibidas, asegurando la verificación de hechos, competencia y requisitos legales antes de adoptar decisiones de inhibición. Estas acciones han permitido reducir reprocesos, evitar dilaciones y fortalecer la correcta aplicación de la normativa disciplinaria, mitigando riesgos de acumulación de expedientes, vencimiento de términos y afectación a la eficacia de la función disciplinaria.</t>
  </si>
  <si>
    <t xml:space="preserve">Se estableció cronograma para la formulación del Plan de Institucional de la vigencia 2026, el cual fue comunicado a los procesos en memorando con asunto"Lineamientos para la formulación de los planes institucionales del Concejo de Bogotá, D.C., vigencia 2026" bajo el radicado 2025IE18415 
del 14-oct-2025.
Dicho cronograma además fue objeto de seguimiento por parte del Comité Institucional de Gestión y Desempeño
   </t>
  </si>
  <si>
    <t>Con memorando 2025IE18415 
del 14-oct-2025, se estableció cronograma para la formulación del Plan de Institucional de la vigencia 2026, el cual fue validado y aprobado por la Jefe de la Oficina Asesora de Planeación.
Dicho cronograma además fue objeto de seguimiento por parte del Comité Institucional de Gestión y Desempeño
La versión definitiva del Plan de Acción 2026 fue consolidada por la OAP, aprobada por el CIGD en sesión del 26 de enero de 2026, adoptada por la Mesa Directiva de la Corporación medante Resolución 70 del 29 de  enero de 2026 y publicada dentro de los plazos establecidos por la normatividad vigente.
Así mismo, dentro de la Oficina serealiza la organización, custodia y trazabilidad de los soportes documentales asociados a la formulación del plan de acción.</t>
  </si>
  <si>
    <t xml:space="preserve">Se revisa la hoja de ruta donde se registra y hace  seguimiento de las solicitudes de conceptos, respuesta a acciones judiciales y cobro persuasivo para el control de las fechas de vencimiento.    </t>
  </si>
  <si>
    <t>Se verifica en toda actividad de Bienestar y/o capacitación el cumplimiento de los requiistos de participación.</t>
  </si>
  <si>
    <t>El responsable del procedimiento de posesiones reportó que durante el primer cuatrimestre de la vigencia se realizaron 96 posesiones, efectuándose los controles respectivos en el trámite de cada posesionado.</t>
  </si>
  <si>
    <t>De conformidad el Procedimiento THU-PR-017 de Ingreso y o Actualización de la Hoja de Vida y Bienes y Rentas V03, se viene solicitando en cada vigencia, mediante circular masiva a todos los funcionarios del Concejo de Bogotá, D.C. la actualización de la declaración de bienes y rentas y se hace el seguimiento para su cumplimiento y se aplican los controles necesarios para evitar una afectación económica y reputacional.</t>
  </si>
  <si>
    <t>En la proyección de todo acto administrativo se verifica la aplicación de los puntos de control estabecidos para los nombramientos, renuncias, insubsistencias, licencias y comisiones de servicio.</t>
  </si>
  <si>
    <t>En la evaluación del desempeño laboral se aplican los puntos de control estabecidos para garantizar el cumplimiento del objetivo del procediiento.</t>
  </si>
  <si>
    <t>1.1. , 1.2., 2.1., 2.2.   El dir. T. Tahum, a firmado todos los memorandos de responsabilidades SST dirigidas a un H.C. y todos los dierctivos que han ingresado  a la Corporación, posterior a la Inducción en SGSST que se les hace presencialmente previa a la posesión en SST, al igual que la actualización del Procedimiento y formato interno de Reporte e Investigación de AT/Incidentes.
2.3. Se ha acrualizado la inducción en SGSST 
2.4. Se ha pogramado con posesiones la Reinducción SST  para el año 2026.
3.1. y 4.1. Se esta adelantando la induccipon en SST  y se califica  para funcionarios previo a la posesión.y se ha remitido comunicado al Director T. de Tahum y prof. responsable de Practicantes para que se envíen estos a SST ha inducción ya que no se esta realizando.
3.2  y 4.2. Los cinco eventos reportados de AT se han realizado dentro de los plazos establecidos en la normatividad</t>
  </si>
  <si>
    <t>Se vienen ejecutando las actividades previstas. Tenieindo en cuenta que algunas son a demanda y se deben esperar novedades hasta el fin del año.</t>
  </si>
  <si>
    <t>En las actvidades relacionadas con la disposición actualizada de las historias laborales se ejecutan los controles establecidos y se emiten las directrices preventivas.</t>
  </si>
  <si>
    <t>En las actvidades establecidas para tramitar el CETIL y PASIVOCOL se gestiona oportunamente los permisos y tramites ante el Ministerio de Hacienda que permitan su disposición oportuna.</t>
  </si>
  <si>
    <t>En ejecución de las actividades que permitan la liquidación de los aportes de seguridad social y el registro de novedades de nómina se realizan los controles establecidos en el procedimiento.</t>
  </si>
  <si>
    <t xml:space="preserve">En ejecución de las actividades que permitan el recobro de las incapacidades se realizan los controles que permitan la depuración </t>
  </si>
  <si>
    <t>Se realizó la verificación del registro oportuno de todas las SDQS allegadas al Concejo a través de los diferentes canales de atención (presencial, virtual, web y telefónico) en la plataforma Bogotá Te Escucha.</t>
  </si>
  <si>
    <t>Se realizó el seguimiento y la verificación de los tiempos de respuesta de las SDQS registradas en la plataforma, y se enviaron alertas a las dependencias correspondientes.</t>
  </si>
  <si>
    <t>por la inobservancia de los términos,</t>
  </si>
  <si>
    <t>lo que causa retrasos en la discusión de los debates de los mismos.</t>
  </si>
  <si>
    <t>por la falta de mecanismos de verificación y control en el registro de ingreso de los funcionarios citados o sus delegados a la sesión, así como inconsistencias en el diligenciamiento manual de la planilla,</t>
  </si>
  <si>
    <t>a causa del uso incorrecto de los formatos estandarizados,</t>
  </si>
  <si>
    <t>lo que ocasiona las inconsistencias en la trazabilidad y veracidad de la asistencia de los funcionarios.</t>
  </si>
  <si>
    <t>por el registro inexacto de la asistencia de los Honorables Concejales a las sesiones, debido a la no concordancia entre la certificación de asistencia y el registro biométrico / llamado a lista,</t>
  </si>
  <si>
    <t>a causa de error humano o falla del sistema,</t>
  </si>
  <si>
    <t>lo que ocasiona la expedición de certificaciones de honorarios que no reflejan la asistencia real.</t>
  </si>
  <si>
    <t>Gestión Normativa - Control Político - Elección de Servidores</t>
  </si>
  <si>
    <t>Secretaría General - Profesional Especializado o Profesional Universitario,</t>
  </si>
  <si>
    <t>revisa el estado del proyecto de Acuerdo, donde verifica el cumplimiento de los requisitos.</t>
  </si>
  <si>
    <t>Comisiones Primera de Plan de desarrollo y ordenamiento territorial - Profesional Especializado o Profesional Universitario</t>
  </si>
  <si>
    <t>Verifica el cumplimiento de los requisitos a partir de la radicación de las ponencias, porque la revisión de la radicación, texto del proyecto de Acuerdo, distribución a las Comisiones lo realizan los funcionarios de la Secretaría General.</t>
  </si>
  <si>
    <t>Comisión Gobierno - Profesional Especializado o Profesional Universitario</t>
  </si>
  <si>
    <t>Comisión Hacienda - Profesional Especializado o Profesional Universitario</t>
  </si>
  <si>
    <t>El funcionario designado,</t>
  </si>
  <si>
    <t>elabora la planilla con base en el orden del día para prevenir errores y la hora de llegada se registra en el momento en que cada persona asiste.</t>
  </si>
  <si>
    <t>La Secretario General</t>
  </si>
  <si>
    <t xml:space="preserve">revisa y certifica las planillas de honorarios enviadas por las Comisiones Permanentes </t>
  </si>
  <si>
    <t>El Secretario General realizó el seguimiento de la presentacfión de los proyectos junto con los Subsecretarios</t>
  </si>
  <si>
    <t>El Secretario General y los Subsecretarios de despacho realizaron el seguimiento de la presentacfión de los proyectos junto con los Subsecretarios</t>
  </si>
  <si>
    <t>Secretario General realiza el seguimiento de las certificaciones entregadas por las Comisiones Permanentes</t>
  </si>
  <si>
    <t>Y:\PERÍODO 2024-2027\AÑO 2026\PROYECTOS DE ACUERDO</t>
  </si>
  <si>
    <t>Y:\PERÍODO 2024-2027\AÑO 2026\MATERIAL DE SESION</t>
  </si>
  <si>
    <t>Y:\PERÍODO 2024-2027\AÑO 2026\CERTIFICACION ASISTENCIA</t>
  </si>
  <si>
    <t>Los funcionarios asignados al proceso, revisan dentro de los expedientes y registran en el cuadro de proyectos de acuerdo, si se materializó o no el riesgo.</t>
  </si>
  <si>
    <t>Se diligenciaron las planillas, conforme los controles que estaban a cargo del funcionario responsable</t>
  </si>
  <si>
    <t>En la revisión de la certificación</t>
  </si>
  <si>
    <t>Cumplimiento de la publicación de los proyectos de acuerdo</t>
  </si>
  <si>
    <t>Medir el cumplimiento en la publicación de los proyectos de acuerdo</t>
  </si>
  <si>
    <t>Mide el porcentaje de la publicación de los proyectos de acuerdo</t>
  </si>
  <si>
    <t>(P.A. aprobados+P.A negados + P.A. devueltos/ Proyectos de acuerdo debatidos)*100</t>
  </si>
  <si>
    <t>El cuadro de relación de proyectos de acuerdo GNV-FO-002</t>
  </si>
  <si>
    <t>Continua</t>
  </si>
  <si>
    <t>El funcionario del proceso</t>
  </si>
  <si>
    <t>447 proyectos</t>
  </si>
  <si>
    <t>No se diligencia ficha de indicador porque se acepta el riesgo</t>
  </si>
  <si>
    <t>Consolidado de la certificación de honorarios</t>
  </si>
  <si>
    <t xml:space="preserve">Evidencia que el consolidado de asistencia corresponda con  las certificaciones emitidas  </t>
  </si>
  <si>
    <t>Mide la veracidad de cumplimiento de las certificaciones emitidas</t>
  </si>
  <si>
    <t>N° de Asistencias en el Consolidado / N° de Asistencias en las Certificaciones</t>
  </si>
  <si>
    <t>Planillas de llamados a lista y registro de Concejales</t>
  </si>
  <si>
    <t>Mensualmente</t>
  </si>
  <si>
    <t>La Secretaria General</t>
  </si>
  <si>
    <t>Oficio secretaria de Hacienda mes de Abril - Honorarios de los Concejales</t>
  </si>
  <si>
    <t>CUANTIFICAR NECESIDAD DE ADICION PRESUPUESTAL EN LOS GASTOS DE PERSONAL</t>
  </si>
  <si>
    <t>PROGRAMACION PARA EL MES DE JULIO DELA SOLICUD DE ADICION PRESUPUESTAL</t>
  </si>
  <si>
    <t>MEMORANDOS DE SEGUIMIENTO ALOS SUPERVISORES EN RELACION  A LA EJECUCION FINANCIERA DE LOS CONTRATOS</t>
  </si>
  <si>
    <t>MEMORANDOS RECURENTES CON PERIDICIDAD MENSUAL</t>
  </si>
  <si>
    <t xml:space="preserve">INFORMES CON LA PERIODICIDAD RESPECTIVA(MENSUAL)
</t>
  </si>
  <si>
    <t>PUBLICACIONES EN EL LINK DE TRANSPARENCIA DEL APAGINA WEB DEL CONCEJO Y CERTIFICADO DE REGISTRO EN SIVICOF https://concejodebogota.gov.co/transparencia-y-acceso-a-informacion-publica-nuevo/cbogota/2021-02-23/172039.php</t>
  </si>
  <si>
    <t>CIRCULARES 1, 2 Y 3 ESPEDIDOS POR LA DIRECCION FINANCIERA - CPACITACION A CONTRATISTAS</t>
  </si>
  <si>
    <t>CIRCULARES EXOEDIDAS POR LA DIRECCION FINANCIERA</t>
  </si>
  <si>
    <t>El área generadora de la información cuando requiere los contenidos, solicita vía correo electrónico  la elaboración de las piezas gráficas a la Oficina Asesora de Comunicaciones y Protocolo (Jefe y al diseñador), se verifica que llegue la información necesaria (insumos) para elaborar la pieza. Una vez desarrollada la misma, pasa a aprobación del Jefe de la Oficina (o del profesional especializado si es del caso), y del solicitante. Una vez aprobada se procede a su publicación.</t>
  </si>
  <si>
    <t>El mapa de riesgos de gestión fue actualizado y aprobado en el 2026, y ha incorporado lo indicado en el procedimiento de Comunicaciones aprobado</t>
  </si>
  <si>
    <t>El Jefe de la Oficina Asesora de Comunicaciones y Protocolo con su equipo, cada vez que se requiere la publicación de un comunicado (en página web o redes sociales), es revisado el contenido a publicar, y en caso de encontrar sesgos favorables a terceros se le informa al solicitante por medio del correo electrónico institucional que no es posible publicar su comunicado, de no aceptar, ajustarlo y se solicita un concepto a la Dirección Jurídica.</t>
  </si>
  <si>
    <t>El mapa de riesgos de corrupción fue actualizado y aprobado en el 2026, y ha incorporado lo indicado en el procedimiento de Comunicaciones aprobado. 
Se mantiene y desarrolla las actividades de control del procedimiento del proceso, revisando permanentemente el contenido de todas las solicitudes de publicación para página web o redes sociales que realizan a la OACP por parte de la jefatura de la oficina y su equipo, y en caso de encontrar alguna posibilidad de la presencia del riesgo establecido a través del manejo inadecuado de divulgación de la información utilizando la Corporación para favorecer a un tercero, se aplica el control respectivo y definido tanto en el mapa de riesgo como en el procedimiento, de tal manera que ha permitido que a la fecha no se haya presentado ninguna materialización de este riesgo.</t>
  </si>
  <si>
    <t>A la fecha no se ha presentado el incumplimiento en la formulación de los planes de mejoramiento por tanto el control no ha tenido que aplicarse.</t>
  </si>
  <si>
    <t xml:space="preserve">La Jefe de Control Interno lidero mesa trabajo con el proceso de gestión documental y recursos fisicos en la que se abordo temas importantes a evaluar en auditorias . ( Acta 27 de abril del 2026) . </t>
  </si>
  <si>
    <t>no se ha presentado el incumplimiento en la formulación de los planes de mejoramiento por tanto el control no ha tenido que aplicarse.</t>
  </si>
  <si>
    <t>Conforme a lo estipulado en el control</t>
  </si>
  <si>
    <t>Seguimiento y lineamientos por parte de la Jefe de Control Interno en la planeación de las auditorías.</t>
  </si>
  <si>
    <t xml:space="preserve">Seguimiento en planeación de las auditorías </t>
  </si>
  <si>
    <t>Actualización del registro de procesos disciplinarios</t>
  </si>
  <si>
    <t>Levantar y actualizar el inventario de expedientes asignados por funcionario, incluyendo estado procesal y complejidad</t>
  </si>
  <si>
    <t>https://drive.google.com/drive/folders/1hYLn1-zXdvvEmrNkhS64nilE2z-1sgn7?usp=drive_link</t>
  </si>
  <si>
    <t>Identificación de actuaciones proferidas</t>
  </si>
  <si>
    <t>Categorizar expedientes según criterios de priorización (términos próximos a vencer, antigüedad, complejidad, impacto)</t>
  </si>
  <si>
    <t>Elaborar y mantener actualizada la lista de chequeo conforme a normativa vigente y criterios jurídicos, para ser diligenciada en cada decisión de  inhibición</t>
  </si>
  <si>
    <t>Solicitud de  plazo para concertar tarea</t>
  </si>
  <si>
    <t>Solicitud de  plazo para concertar estas acciones</t>
  </si>
  <si>
    <r>
      <t xml:space="preserve">Director Administrativo(a) Responsable gestión documental verifica que los inventarios del archivo central se encuentren actualizados
</t>
    </r>
    <r>
      <rPr>
        <b/>
        <sz val="11"/>
        <rFont val="Arial Narrow"/>
        <family val="2"/>
      </rPr>
      <t>OAP:</t>
    </r>
    <r>
      <rPr>
        <sz val="11"/>
        <rFont val="Arial Narrow"/>
        <family val="2"/>
      </rPr>
      <t xml:space="preserve"> cuando inicie el plan se espera consolidación de evidencias en carpeta, control adecuado, mejora hacia la optimización  de condiciones ambientales </t>
    </r>
  </si>
  <si>
    <r>
      <t xml:space="preserve">Director Administrativo(a), auxliares administrativos Ventanilla Única de Correspondencia
</t>
    </r>
    <r>
      <rPr>
        <b/>
        <sz val="11"/>
        <rFont val="Arial Narrow"/>
        <family val="2"/>
      </rPr>
      <t>OAP:</t>
    </r>
    <r>
      <rPr>
        <sz val="11"/>
        <rFont val="Arial Narrow"/>
        <family val="2"/>
      </rPr>
      <t xml:space="preserve"> cuando inicie el plan se espera consolidación de evidencias en carpeta, acorde , mejora hacia la automatización de la actividad</t>
    </r>
  </si>
  <si>
    <r>
      <rPr>
        <b/>
        <sz val="11"/>
        <rFont val="Arial Narrow"/>
        <family val="2"/>
      </rPr>
      <t xml:space="preserve">OAP: </t>
    </r>
    <r>
      <rPr>
        <sz val="11"/>
        <rFont val="Arial Narrow"/>
        <family val="2"/>
      </rPr>
      <t>se observa que no  es diligenciado el seguimiento del control por cuanto lo valorarán de forma semestral y asi sucesivamente con cada columna que dependa de ello, como mejora en los controles fortalecimiento en los controles preventivos y seguimiento</t>
    </r>
  </si>
  <si>
    <t>5/05/2026
06/05/2026</t>
  </si>
  <si>
    <r>
      <rPr>
        <b/>
        <sz val="11"/>
        <rFont val="Arial Narrow"/>
        <family val="2"/>
      </rPr>
      <t>OAP:</t>
    </r>
    <r>
      <rPr>
        <sz val="11"/>
        <rFont val="Arial Narrow"/>
        <family val="2"/>
      </rPr>
      <t xml:space="preserve"> se observa que no  es diligenciado el seguimiento del control por cuanto son actividades futuras, en el estado del plan se describe sin iniciar, como mejora se sugiere establecer registros trazables y funcionarios definidos</t>
    </r>
  </si>
  <si>
    <t>Porcentaje de mejora en el cumplimiento de términos procesales</t>
  </si>
  <si>
    <t>Medir la variación en positivo en el cumplimiento de los términos procesales de los expedientes disciplinarios, como resultado de la implementación de controles asociados al seguimiento de términos y la redistribución de cargas laborales.</t>
  </si>
  <si>
    <t xml:space="preserve">Este indicador permite evaluar la mejora en el desempeño del proceso disciplinario en relación con el cumplimiento oportuno de los términos legales, comparando periodos consecutivos. </t>
  </si>
  <si>
    <t># expedientes impulsados actual− # expedientes impulsados anterior​
-------------------------------------------------------x100
                                # expedientes impulsados</t>
  </si>
  <si>
    <t>1,Base de datos de procesos disciplinarios
2,Informes de seguimiento de términos
3,Registros de control de alertas y reasignación</t>
  </si>
  <si>
    <t>Profesional universitario</t>
  </si>
  <si>
    <t>% de actuaciones identificadas vs. Total actuaciones</t>
  </si>
  <si>
    <t>Medir el grado de identificación y documentación de las actuaciones procesales susceptibles de estandarización dentro del proceso disciplinario, como insumo para el diseño de formatos y mejora de la eficiencia operativa.</t>
  </si>
  <si>
    <t>Este indicador evalúa la cobertura en la identificación de actuaciones procesales frente al total estimado dentro del proceso disciplinario, con el propósito de asegurar la estandarización, uniformidad jurídica y optimización de tiempos.</t>
  </si>
  <si>
    <t>Número de actuaciones proferidas</t>
  </si>
  <si>
    <t>1,Inventario de actuaciones procesales
2.Documentos del proceso disciplinario</t>
  </si>
  <si>
    <t>% de decisiones de inhibición con verificación previa completa</t>
  </si>
  <si>
    <t>Mide el nivel de cumplimiento del control de verificación previa en las decisiones de  inhibición.</t>
  </si>
  <si>
    <t>Este indicador evalúa el porcentaje de decisiones de inhibición que cuentan con la aplicación completa de la lista de chequeo y la revisión jurídica previa</t>
  </si>
  <si>
    <t xml:space="preserve"> Total de decisones de inhibición
-----------------------------------------------x100
   Total de quejas revisadas    T</t>
  </si>
  <si>
    <t>1,Expedientes disciplinarios
2,Registros de lista de chequeo</t>
  </si>
  <si>
    <t>&gt;50</t>
  </si>
  <si>
    <t xml:space="preserve">O.A.P
No se evidencia resultado </t>
  </si>
  <si>
    <t>No ha iniciado el plan de acción</t>
  </si>
  <si>
    <t>No hay indicaror planteado  no hay resultado de indicador</t>
  </si>
  <si>
    <t xml:space="preserve">No requiere </t>
  </si>
  <si>
    <t>Mide el seguimiento semanal a la matriz de monitoreo de disponibilidad, según directrices del Concejo de Bogotá.</t>
  </si>
  <si>
    <t>No diligenciado</t>
  </si>
  <si>
    <r>
      <rPr>
        <b/>
        <sz val="11"/>
        <rFont val="Arial Narrow"/>
        <family val="2"/>
      </rPr>
      <t>OAP:</t>
    </r>
    <r>
      <rPr>
        <sz val="11"/>
        <rFont val="Arial Narrow"/>
        <family val="2"/>
      </rPr>
      <t>no se consignó diligenciamiento en la columna AT y  AU  seguimiento a la ejecución de los controles por parte d e la primera línea de aseguramiento, ni estado del plan de acción columna AZ, no se observa resultado de la palicación de la fórmula del indicador en la columna BQ</t>
    </r>
  </si>
  <si>
    <r>
      <rPr>
        <b/>
        <sz val="11"/>
        <rFont val="Arial Narrow"/>
        <family val="2"/>
      </rPr>
      <t>OAP</t>
    </r>
    <r>
      <rPr>
        <sz val="11"/>
        <rFont val="Arial Narrow"/>
        <family val="2"/>
      </rPr>
      <t>: se observa que no ha iniciado el pla de acción por que requiere acciones predecesoras, se realizará seguimiento posterior. El control actual se califica como  informativo y carecer de mecanismos de verificación y seguimiento, como acción de mejora, se plantea instrumentos de trazabilidad, verificaciones aleatorias mensuales</t>
    </r>
  </si>
  <si>
    <r>
      <rPr>
        <b/>
        <sz val="11"/>
        <rFont val="Arial Narrow"/>
        <family val="2"/>
      </rPr>
      <t>OAP:</t>
    </r>
    <r>
      <rPr>
        <sz val="11"/>
        <rFont val="Arial Narrow"/>
        <family val="2"/>
      </rPr>
      <t xml:space="preserve"> No se evidencia acciones con temporalidad asi como plan de ación e indicadores, El control es efectivo pero insuficiente, dado que el seguimiento diario al registro en plataforma no aborda la causa raíz del alto volumen de peticiones ni la saturación operativa para su ingreso inicial, se propone  indicadores de capacidad de trámite diario para evitar el rezago y el incumplimiento de términos legales.</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</si>
  <si>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Control implementado es preventivo y operativo, se orienta al monitoreo permanente de las SDQS mediante seguimiento diario y generación de alertas tempranas, como mejora fortalecer reportes e indicadores de alertas tempranas por canal de atención y tiempos de respuesta</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</si>
  <si>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no se diligencio la columna de evidencia, el control orientado a la validación de requisitos de participación mediante la aplicación de filtros y puntos de control en los procesos de inscripción a las actividades de bienestar y capacitación, como acción de mejora se recomienda  fortalecer los mecanismos de verificación y trazabilidad de las inscripciones mediante la articulación de bases de datos institucionales y controles automatizados de validación de requisitos, con el propósito de reducir la probabilidad de participación de personas no habilitadas en las actividades de bienestar y capacitación</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</si>
  <si>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no se diligencio la columna de evidencia, el control realiza la verificación y la validación de los requisitos documentales exigidos en el procedimiento de posesiones, aplica puntos de control en cada trámite realizado, como mejora se plantea fortalecer los mecanismos de validación documental mediante listas de chequeo y verificación cruzada con fuentes oficiales de información</t>
    </r>
  </si>
  <si>
    <r>
      <rPr>
        <b/>
        <sz val="11"/>
        <rFont val="Arial Narrow"/>
        <family val="2"/>
      </rPr>
      <t xml:space="preserve">OAP: </t>
    </r>
    <r>
      <rPr>
        <sz val="11"/>
        <rFont val="Arial Narrow"/>
        <family val="2"/>
      </rPr>
      <t xml:space="preserve">No se evidencia acciones con temporalidad, así como plan de ación e indicadores de acuerdo con la página 39 en su numeral 8.10 Mejora Continua de la Política de Administración Integral del Riesgo, no se diligencio la columna de evidencia. El control es periódico permite identificar presuntos incrementos patrimoniales y mitigar riesgos de afectación económica y reputacional para la entidad, como mejora se plantea fortalecer los mecanismos de seguimiento y análisis de la información reportada en las declaraciones de bienes y rentas mediante herramientas de trazabilidad y validación periódica de la información, con el propósito de detectar oportunamente inconsistencias o variaciones patrimoniales </t>
    </r>
  </si>
  <si>
    <r>
      <rPr>
        <b/>
        <sz val="11"/>
        <rFont val="Arial Narrow"/>
        <family val="2"/>
      </rPr>
      <t>OAP</t>
    </r>
    <r>
      <rPr>
        <sz val="11"/>
        <rFont val="Arial Narrow"/>
        <family val="2"/>
      </rPr>
      <t>:  no se observa diligenciamientos de acciones con temporalidad, al consultar el proceso solicita plazo para concertar esta tarea, no se diligencio la columna de evidencia, respecto al control aplican los puntos de control que contribuyen a mitigar inconsistencias y garantizar el cumplimiento del procedimiento establecido.y como mejora se sugiere fortalecer la estandarización de la lista de chequeo de requisitos legales y revisión jurídica independiente antes de la firma de los actos administrativos</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</si>
  <si>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no se diligencio la columna de evidencia,  el control esta orientado al seguimiento del procedimiento y cronograma de evaluación del desempeño laboral de los funcionarios de carrera administrativa, como acción de mejora se sugiere fortalecer el seguimiento al cronograma de evaluación del desempeño laboral mediante alertas preventivas y mecanismos de monitoreo periódico a las dependencias responsables</t>
    </r>
  </si>
  <si>
    <r>
      <t>OAP:</t>
    </r>
    <r>
      <rPr>
        <sz val="11"/>
        <rFont val="Arial Narrow"/>
        <family val="2"/>
      </rPr>
      <t>no se observa el nombre de la carpeta donde se consigna la evidencia, el control esta orientado a garantizar el reporte oportuno de accidentes de trabajo mediante actividades de inducción, reinducción, socialización del procedimiento, seguimiento al diligenciamiento de formatos y verificación del reporte ante la ARL, como acción de mejora se va a fortalecer las estrategias de sensibilización y seguimiento frente al reporte oportuno de accidentes de trabajo mediante mecanismos de alertas internas, monitoreo periódico y control de asistencia a las actividades de inducción y reinducción en SG-SST</t>
    </r>
  </si>
  <si>
    <t>Sin diligenciar</t>
  </si>
  <si>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esta orientado a garantizar la actualización de las historias laborales mediante la emisión de directrices para el reporte oportuno de documentos por parte de las áreas productoras de información, como acción de mejora se sugiere contar con cronogramas de reporte, alertas periódicas y mecanismos de trazabilidad documental, cada mes</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</si>
  <si>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esta orientado a la gestión oportuna de permisos, roles y trámites ante el Ministerio de Hacienda y Crédito Público para la expedición de las Certificaciones Electrónicas de Tiempos Laborados CETIL, como acción de mejora se sugiere contgar con alertas preventivas y controles de trazabilidad, con el fin de mitigar demoras en la expedición de certificaciones CETIL</t>
    </r>
  </si>
  <si>
    <r>
      <rPr>
        <b/>
        <sz val="11"/>
        <rFont val="Arial Narrow"/>
        <family val="2"/>
      </rPr>
      <t xml:space="preserve">OAP: </t>
    </r>
    <r>
      <rPr>
        <sz val="11"/>
        <rFont val="Arial Narrow"/>
        <family val="2"/>
      </rPr>
      <t xml:space="preserve">No se evidencia acciones con temporalidad, así como plan de ación e indicadores de acuerdo con la página 39 en su numeral 8.10 Mejora Continua de la Política de Administración Integral del Riesgo, el control esta orientado a la gestión y verificación oportuna de las novedades relacionadas con seguridad social e incapacidades, como acción de mejora se sugiere fortalecer los mecanismos de validación y seguimiento de las novedades de nómina mediante controles de revisión previa y trazabilidad de los conceptos de liquidación, con el fin de reducir la probabilidad de errores en la liquidación de aportes de seguridad social y reprocesos administrativos </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</si>
  <si>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esta orientado a la gestión y seguimiento de las actividades de recobro de incapacidades ante las EPS y aseguradoras, contribuyendo a la depuración de cartera y a la mitigación de riesgos asociados a inconsistencias en el registro y reporte de incapacidades en los sistemas de información,como acción de mejora se sugiere contar con mecanismos de conciliación y validación de la información registrada en los aplicativos de nómina y operador mediante revisiones periódicas y controles de trazabilidad de las incapacidades reportadas</t>
    </r>
  </si>
  <si>
    <r>
      <rPr>
        <b/>
        <sz val="11"/>
        <rFont val="Arial Narrow"/>
        <family val="2"/>
      </rPr>
      <t xml:space="preserve">OAP: </t>
    </r>
    <r>
      <rPr>
        <sz val="11"/>
        <rFont val="Arial Narrow"/>
        <family val="2"/>
      </rPr>
      <t xml:space="preserve">No se evidencia acciones con temporalidad, así como plan de ación e indicadores de acuerdo con la página 39 en su numeral 8.10 Mejora Continua de la Política de Administración Integral del Riesgo, el control esta orientado a la validación y revisión de la información comunicada al interior de la Corporación y así mismo de manera externa, mediante la aplicación del procedimiento establecido por la Oficina Asesora de Comunicaciones y Protocolo, como acción de mejora se plantea fortalecer los mecanismos de validación y aprobación previa de la información institucional mediante listas de chequeo y controles de revisión de contenido antes de su divulgación </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</si>
  <si>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garantizar el cumplimiento de los requisitos legales y formales en las actuaciones de notificación disciplinaria mediante la implementación y actualización de formatos estandarizados, así como la validación previa de la información de contacto de los destinatarios en los sistemas institucionales. Como acción de mejora se sugiere fortalecer las actividades de capacitación y socialización sobre los procedimientos de notificación y comunicaciones oficiales, así como implementar mecanismos de seguimiento y verificación del uso de canales autorizados</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</si>
  <si>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garantizar la adecuada valoración, solicitud y práctica oportuna de los elementos probatorios dentro de las actuaciones disciplinarias. Como acción de mejora se sugiere fortalecer los mecanismos de seguimiento y control del plan probatorio mediante herramientas de trazabilidad procesal y listas de verificación por etapa disciplinaria</t>
    </r>
  </si>
  <si>
    <t>No se define plan de tratamiento dado que el riesgo se encuentra controlado</t>
  </si>
  <si>
    <t xml:space="preserve">Realizar el tramite de la solicitud  en los tiempos que se requiere y aplicanco  la normatividad vigente </t>
  </si>
  <si>
    <t>Se verificó que las PQRS fueron registradas oportunamente en la plataforma Bogotá Te Escucha. Asimismo, la fecha de recepción de las peticiones en el correo electrónico permite evidenciar aquellas solicitudes que aún no han sido registradas en la plataforma.</t>
  </si>
  <si>
    <t xml:space="preserve">La subdirectora, con el apoyo del funcionario designado realizó el seguimiento de términos </t>
  </si>
  <si>
    <t xml:space="preserve">lo que ocasiona pérdida de información o documentos </t>
  </si>
  <si>
    <t>lo que ocasiona la pérdida de tiempo en la oportunidad de la gestión de las respuestas a peticiones y gestión de documentos misionales o de apoyo</t>
  </si>
  <si>
    <t>Posibilidad de pérdida de confidencialidad</t>
  </si>
  <si>
    <t>Posibilidad de pérdida de disponibilidad</t>
  </si>
  <si>
    <t>Tiempo de inactividad por pérdida de datos /Tiempo total de operaciones * 100</t>
  </si>
  <si>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garantizar la seguridad y confidencialidad de la información disciplinaria mediante la aplicación del Plan Estratégico de Tecnología y Sistemas de Información (PETI), el uso exclusivo de canales institucionales y la validación de autorizaciones formales para el acceso y remisión de información. Como acción de mejora se sugiere fortalecer los controles de acceso y monitoreo sobre la información disciplinaria mediante auditorías periódicas a los canales institucionales y actividades de sensibilización sobre confidencialidad y manejo de información reservada.</t>
    </r>
  </si>
  <si>
    <r>
      <rPr>
        <b/>
        <sz val="11"/>
        <rFont val="Arial Narrow"/>
        <family val="2"/>
      </rPr>
      <t xml:space="preserve">OAP: </t>
    </r>
    <r>
      <rPr>
        <sz val="11"/>
        <rFont val="Arial Narrow"/>
        <family val="2"/>
      </rPr>
      <t xml:space="preserve">No se evidencia acciones con temporalidad, así como plan de ación e indicadores de acuerdo con la página 39 en su numeral 8.10 Mejora Continua de la Política de Administración Integral del Riesgo. El control está orientado a garantizar la actualización y seguimiento del Programa Institucional de Prevención y Gestión del Riesgo Disciplinario mediante revisiones anuales y monitoreos trimestrales. Como acción de mejora se sugiere fortalecer los mecanismos de evaluación y seguimiento del Programa Institucional de Prevención y Gestión del Riesgo Disciplinario mediante mesas periódicas de revisión </t>
    </r>
  </si>
  <si>
    <t>realiza la revisión periódica de estado de expedientes para adoptar decisiones de priorización y descongestión conforme al principio de celeridad.</t>
  </si>
  <si>
    <t>por la adopción de decisión de inhibición de queja sin efectuar el análisis preliminar de verificación de hechos, competencia y requisitos legales exigidos por el Código General Disciplinario</t>
  </si>
  <si>
    <t>debido a deficiencias en la aplicación e interpretación de la normativa vigente que rige la etapa preliminar de la actuación disciplinaria, así como en la revisión de las decisiones de inhibición.”</t>
  </si>
  <si>
    <t>lo que ocasiona dilaciones en el trámite de las actuaciones disciplinarias, incremento en la carga y acumulación de expedientes, riesgo de vencimiento de términos y eventual prescripción de la acción disciplinaria, afectación de los principios de celeridad, eficacia y economía procesal, así como la posible configuración de responsabilidad disciplinaria por incumplimiento del deber funcional de impulso procesal.</t>
  </si>
  <si>
    <t>Verifica de manera previa y obligatoria el cumplimiento del análisis preliminar de verificación de hechos, competencia y requisitos legales en las decisiones de  inhibición de quejas, mediante el uso de lista de chequeo y revisión jurídica, asegurando la correcta aplicación del Código General Disciplinario.</t>
  </si>
  <si>
    <t>La lista de chequeo debe estar estandarizada, actualizada y alineada con la normativa vigente.</t>
  </si>
  <si>
    <t>debido a factores Exernos diferencia entre programación IPC vs incrementos reales</t>
  </si>
  <si>
    <t>lo que ocasional desfinanciación de cuenta 01</t>
  </si>
  <si>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al seguimiento y ajuste periódico de la programación presupuestal frente a variaciones salariales derivadas de factores externos. Como acción de mejora se sugiere fortalecer los mecanismos de análisis y proyección financiera mediante escenarios presupuestales preventivos y monitoreo permanente de las disposiciones nacionales relacionadas con incrementos salariales</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</si>
  <si>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fortalecer la recolección, validación y consolidación de la información financiera mediante la implementación de mecanismos de seguimiento y control entre las áreas involucradas. Como acción de mejora se sugiere implementar cronogramas de reporte y herramientas de trazabilidad para el seguimiento de la información financiera remitida por las áreas responsables</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</si>
  <si>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fortalecer los procedimientos y mecanismos de actualización de la información financiera publicada en el enlace de transparencia, así como a garantizar la adecuada entrega del cargo y continuidad de las actividades financieras. Como acción de mejora se sugiere implementar mecanismos de seguimiento y transferencia de conocimiento asociados a los cambios de personal, mediante listas de chequeo para entrega de cargo, actualización de procedimientos y monitoreo periódico al cumplimiento de las publicaciones en el enlace de transparencia.</t>
    </r>
  </si>
  <si>
    <t>lo que ocasiona demora en la radicación de cuentas en la SDH</t>
  </si>
  <si>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garantizar el correcto diligenciamiento de los formatos requeridos para la radicación de cuentas por parte de los contratistas (OPS), mediante la definición de lineamientos y mecanismos de validación. Como acción de mejora se sugiere fortalecer la socialización y actualización periódica de los lineamientos dirigidos a los contratistas (OPS), así como implementar l validaciones previas a la radicación de cuentas</t>
    </r>
  </si>
  <si>
    <r>
      <rPr>
        <b/>
        <sz val="11"/>
        <rFont val="Arial Narrow"/>
        <family val="2"/>
      </rPr>
      <t xml:space="preserve">OAP: </t>
    </r>
    <r>
      <rPr>
        <sz val="11"/>
        <rFont val="Arial Narrow"/>
        <family val="2"/>
      </rPr>
      <t>El control está orientado al seguimiento oportuno de la entrega de insumos requeridos por la Dirección Jurídica para la elaboración de conceptos, respuestas a acciones judiciales y actuaciones de cobro persuasivo. Como acción de mejora se sugiere fortalecer los mecanismos de articulación y seguimiento con las dependencias responsables del suministro de información, mediante cronogramas de entrega, alertas preventivas y controles de trazabilidad documental.</t>
    </r>
  </si>
  <si>
    <t xml:space="preserve">dirige el diseño de los lineamientos de innovación en coordinación con las áreas y procesos involucrados </t>
  </si>
  <si>
    <r>
      <t>OAP:E</t>
    </r>
    <r>
      <rPr>
        <sz val="11"/>
        <rFont val="Arial Narrow"/>
        <family val="2"/>
      </rPr>
      <t>l control está orientado al diseño y articulación de lineamientos de innovación institucional en coordinación con las áreas y procesos involucrados, mediante la armonización con el plan cuatrienal y la política de gestión del conocimiento e innovación. Como acción de mejora se sugiere fortalecer los espacios de articulación interinstitucional y seguimiento a las iniciativas de innovación, mediante mesas de trabajo y mecanismos de evaluación periódica alineados con la misionalidad de la Corporación.</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</si>
  <si>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al seguimiento del cumplimiento en la formulación de los planes de mejoramiento derivados de auditorías internas y actividades de seguimiento, mediante la comunicación formal al Comité de Coordinación de Control Interno sobre incumplimientos reiterados. Como acción de mejora se sugiere fortalecer el acompañamiento y seguimiento a los procesos responsables en la formulación y ejecución de los planes de mejoramiento, mediante cronogramas de cumplimiento, mesas de trabajo y mecanismos de monitoreo periódico.</t>
    </r>
  </si>
  <si>
    <t xml:space="preserve">debido a que los temas a cubrir en la vigencia no están claramente definidos. </t>
  </si>
  <si>
    <t>define y comunica por medio de memorando los temas de mayor relevancia que se deben cubrir por medio de la ejecución de las Auditorías Internas.</t>
  </si>
  <si>
    <t xml:space="preserve">de forma preliminar a la planeación de las auditorías internas  y se verifica en la emisión de Informe Preliminar y Final de Auditoría </t>
  </si>
  <si>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la definición y comunicación de los temas prioritarios y lineamientos aplicables para la ejecución de las auditorías internas, mediante memorandos y revisión de directrices institucionales emitidas por las instancias competentes. Como acción de mejora se sugiere fortalecer la planeación de las auditorías internas mediante la consolidación periódica de requerimientos normativos, institucionales y de seguimiento, así como la implementación de matrices de cobertura y trazabilidad.</t>
    </r>
  </si>
  <si>
    <r>
      <t xml:space="preserve">OAP: </t>
    </r>
    <r>
      <rPr>
        <sz val="11"/>
        <rFont val="Arial Narrow"/>
        <family val="2"/>
      </rPr>
      <t xml:space="preserve">El control está orientado al monitoreo y seguimiento periódico de los controles de seguridad implementados sobre la infraestructura tecnológica y la administración de red, permitiendo la identificación y aplicación de acciones correctivas frente a accesos no autorizados, incidentes de seguridad y riesgos que puedan afectar la disponibilidad, integridad y confidencialidad de la información institucional. Como acción de mejora se sugiere fortalecer los mecanismos de monitoreo y gestión de incidentes de seguridad mediante herramientas de detección temprana, auditorías periódicas de accesos y actualización continua de controles de ciberseguridad. </t>
    </r>
  </si>
  <si>
    <t>de forma periódica, dando lugar a la aplicación de los correctivos pertinentes</t>
  </si>
  <si>
    <r>
      <t>OAP:</t>
    </r>
    <r>
      <rPr>
        <sz val="11"/>
        <rFont val="Arial Narrow"/>
        <family val="2"/>
      </rPr>
      <t>El control está orientado a la gestión oportuna de incidentes relacionados con la disponibilidad de la información y los servicios tecnológicos, mediante el reporte inmediato al área de sistemas, la activación de protocolos de seguridad, la evaluación del impacto y la aplicación de acciones correctivas, contribuyendo a mitigar riesgos asociados a fallas técnicas, incidentes de seguridad y pérdida de información en la infraestructura tecnológica institucional. Como acción de mejora se sugiere fortalecer los mecanismos de continuidad operativa y recuperación ante incidentes tecnológicos mediante pruebas periódicas de contingencia, monitoreo preventivo de la infraestructura crítica y actualización de protocolos de respaldo y recuperación de información.</t>
    </r>
  </si>
  <si>
    <r>
      <t xml:space="preserve">OAP: </t>
    </r>
    <r>
      <rPr>
        <sz val="11"/>
        <rFont val="Arial Narrow"/>
        <family val="2"/>
      </rPr>
      <t>El control está orientado al fortalecimiento de la cultura organizacional en materia de seguridad de la información mediante capacitaciones periódicas sobre políticas y lineamientos institucionales. omo acción de mejora se sugiere fortalecer las estrategias de sensibilización y control sobre el manejo de información física mediante jornadas periódicas de capacitación, seguimiento al cumplimiento de lineamientos de seguridad y verificación de controles de acceso y custodia documental.</t>
    </r>
  </si>
  <si>
    <r>
      <t>OAP:</t>
    </r>
    <r>
      <rPr>
        <sz val="11"/>
        <rFont val="Arial Narrow"/>
        <family val="2"/>
      </rPr>
      <t>El control está orientado al monitoreo y seguimiento periódico de los controles de acceso físico implementados en la Corporación, contribuyendo a la protección de la integridad, confidencialidad y disponibilidad de la información y de los equipos de cómputo. omo acción de mejora se sugiere fortalecer los controles de acceso físico mediante la implementación de mecanismos de autenticación, registro y trazabilidad de ingreso a las instalaciones y áreas críticas, así como realizar verificaciones periódicas sobre el cumplimiento de los protocolos de seguridad física</t>
    </r>
  </si>
  <si>
    <r>
      <t>OAP</t>
    </r>
    <r>
      <rPr>
        <sz val="11"/>
        <rFont val="Arial Narrow"/>
        <family val="2"/>
      </rPr>
      <t>:el control está orientado al fortalecimiento de la cultura institucional en materia de seguridad de la información mediante capacitaciones periódicas sobre políticas y lineamientos de seguridad. Como acción de mejora se sugiere fortalecer las estrategias de sensibilización y verificación del cumplimiento de los protocolos de acceso físico y seguridad de la información, mediante evaluaciones periódicas, controles de ingreso y campañas institucionales de concientización</t>
    </r>
  </si>
  <si>
    <r>
      <t>OAP:</t>
    </r>
    <r>
      <rPr>
        <sz val="11"/>
        <rFont val="Arial Narrow"/>
        <family val="2"/>
      </rPr>
      <t>El control está orientado a garantizar la disponibilidad, integridad y recuperación de la información crítica institucional mediante la realización periódica de copias de respaldo (backups) y el seguimiento a los controles implementados sobre la infraestructura tecnológica. Acción de mejora:
Como acción de mejora se sugiere fortalecer los mecanismos de respaldo y recuperación de información mediante pruebas periódicas de restauración, monitoreo de la ejecución de copias de seguridad y actualización de políticas de protección de datos.</t>
    </r>
  </si>
  <si>
    <r>
      <t xml:space="preserve">OAP: </t>
    </r>
    <r>
      <rPr>
        <sz val="11"/>
        <rFont val="Arial Narrow"/>
        <family val="2"/>
      </rPr>
      <t>El control está orientado a la revisión y registro periódico de los documentos firmados digitalmente por cada dependencia, contribuyendo al seguimiento y verificación del uso adecuado de las firmas digitales, así como a la mitigación de riesgos asociados a accesos no autorizados, suplantación de identidad y posibles afectaciones disciplinarias, legales y reputacionales. Como acción de mejora se sugiere fortalecer los controles de autenticación y trazabilidad sobre el uso de firmas digitales mediante mecanismos de validación de identidad, restricciones de acceso a credenciales y actividades periódicas de sensibilización sobre responsabilidades en el uso de certificados digitales.</t>
    </r>
  </si>
  <si>
    <r>
      <t xml:space="preserve">
OAP: </t>
    </r>
    <r>
      <rPr>
        <sz val="11"/>
        <rFont val="Arial Narrow"/>
        <family val="2"/>
      </rPr>
      <t xml:space="preserve">El control está orientado a restringir accesos no autorizados a la red institucional mediante el bloqueo periódico de puntos de red que no se encuentren en uso. Como acción de mejora se sugiere fortalecer los controles de acceso a la red institucional mediante monitoreo continuo de conexiones activas, inventario actualizado de puntos de red y auditorías periódicas sobre la infraestructura tecnológica
</t>
    </r>
  </si>
  <si>
    <r>
      <t>OAP:</t>
    </r>
    <r>
      <rPr>
        <sz val="11"/>
        <rFont val="Arial Narrow"/>
        <family val="2"/>
      </rPr>
      <t>El control está orientado a garantizar la disponibilidad y continuidad operativa de la infraestructura tecnológica institucional mediante la ejecución periódica de mantenimientos preventivos sobre servidores, dispositivos de red y componentes tecnológicos ubicados en el datacenter y la nube. Como acción de mejora se sugiere fortalecer el monitoreo y la gestión preventiva de la infraestructura tecnológica mediante cronogramas de mantenimiento, pruebas periódicas de disponibilidad y actualización de componentes críticos.</t>
    </r>
  </si>
  <si>
    <r>
      <t>OAP:</t>
    </r>
    <r>
      <rPr>
        <sz val="11"/>
        <rFont val="Arial Narrow"/>
        <family val="2"/>
      </rPr>
      <t>El control está orientado a garantizar la formulación y publicación oportuna del Plan de Acción Cuatrienal y del Plan de Acción Anual mediante la definición y socialización anual de un cronograma institucional.  omo acción de mejora se sugiere fortalecer los mecanismos de seguimiento y articulación entre las áreas responsables mediante mesas de trabajo periódicas, alertas preventivas y herramientas de control sobre el cumplimiento del cronograma institucional.</t>
    </r>
  </si>
  <si>
    <t>debido a la publicación extemporánea de los proyectos de acuerdo,</t>
  </si>
  <si>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verificar el cumplimiento de los requisitos establecidos para la radicación, revisión y trámite de los proyectos de Acuerdo por parte de la Secretaría General y las Comisiones permanentes. Como acción de mejora se sugiere fortalecer los mecanismos de seguimiento y control sobre los tiempos de publicación y trámite de los proyectos de Acuerdo mediante alertas preventivas, cronogramas de control y herramientas de trazabilidad documental.</t>
    </r>
  </si>
  <si>
    <r>
      <rPr>
        <b/>
        <sz val="11"/>
        <rFont val="Arial Narrow"/>
        <family val="2"/>
      </rPr>
      <t xml:space="preserve">OAP: </t>
    </r>
    <r>
      <rPr>
        <sz val="11"/>
        <rFont val="Arial Narrow"/>
        <family val="2"/>
      </rPr>
      <t>No se evidencia acciones con temporalidad, así como plan de ación e indicadores de acuerdo con la página 39 en su numeral 8.10 Mejora Continua de la Política de Administración Integral del Riesgo. El control está orientado a garantizar la correcta trazabilidad y veracidad del registro de asistencia de los funcionarios citados o sus delegados a las sesiones, mediante la elaboración previa de la planilla con base en el orden del día y el registro oportuno de la hora de ingreso al momento de la asistencia. Como acción de mejora se sugiere fortalecer los mecanismos de verificación y control del registro de asistencia mediante la implementación de herramientas de validación y revisión periódica de las planillas diligenciadas, así como actividades de socialización sobre el adecuado uso de los formatos estandarizados.</t>
    </r>
  </si>
  <si>
    <t>Se estableció cronograma para la formulación del Plan de Institucional de la vigencia 2026, el cual fue comunicado a los procesos en memorando con asunto"Lineamientos para la formulación de los planes institucionales del Concejo de Bogotá, D.C., vigencia 2026" bajo el radicado 2025IE18415 
del 14-oct-2025</t>
  </si>
  <si>
    <r>
      <t>OAP:</t>
    </r>
    <r>
      <rPr>
        <sz val="11"/>
        <rFont val="Arial Narrow"/>
        <family val="2"/>
      </rPr>
      <t>El control está orientado a verificar y certificar la información relacionada con la asistencia de los Honorables Concejales a las sesiones, mediante la revisión de las planillas de honorarios remitidas por las Comisiones Permanentes. Como acción de mejora se sugiere fortalecer los mecanismos de validación y conciliación entre las planillas de asistencia, el registro biométrico y el llamado a lista, mediante revisiones periódicas y controles de verificación cruzada.</t>
    </r>
  </si>
  <si>
    <t>https://concejodebogota.gov.co/transparencia-y-acceso-a-informacion-publica-nuevo/cbogota/2021-02-23/172039.php</t>
  </si>
  <si>
    <t>Se revisó  periodicamente la distribución de cargas laborales y reasignación de expedientes conforme a criterios de equilibrio y oportunidad procesal.</t>
  </si>
  <si>
    <t>se realizó  la validación  y actualización de los datos de contacto del destinatario en Talento Humano y en los sistemas institucionales, previo a la práctica de las comunicaciones y notificaciones.</t>
  </si>
  <si>
    <t>se verificó  de forma aseguró de forma práctica y oportuna  los elementos probatorios pertinentes, conducentes y útiles para el adecuado esclarecimiento de los hechos dentro de las actuaciones disciplinarias</t>
  </si>
  <si>
    <t>se adoptó y aplicó el Plan Estrategico de Tecnología y Sistemas de Información (PETI) del Concejo de Bogotá, D.C., conforme a los lineamientos internos y a la normativa vigente</t>
  </si>
  <si>
    <t>se realizó la actualización anual del Programa Institucional de Prevención y Gestión del Riesgo Disciplinario</t>
  </si>
  <si>
    <t>se diseñó, se adoptó y aplicó formatos para la elaboración de autos y demás actuaciones procesales, con el fin de optimizar tiempos y garantizar uniformidad jurídica en el trámite disciplinario.</t>
  </si>
  <si>
    <r>
      <rPr>
        <b/>
        <sz val="11"/>
        <rFont val="Arial Narrow"/>
        <family val="2"/>
      </rPr>
      <t xml:space="preserve">OAP: </t>
    </r>
    <r>
      <rPr>
        <sz val="11"/>
        <rFont val="Arial Narrow"/>
        <family val="2"/>
      </rPr>
      <t xml:space="preserve"> El control está orientado a optimizar el impulso procesal y la gestión de las actuaciones disciplinarias mediante la  la revisión periódica del estado de los expedientes para priorización y descongestión, como mejora Como acción de mejora se sugiere fortalecer los mecanismos de seguimiento y control de cargas procesales mediante herramientas de monitoreo y trazabilidad de expedientes, para identificar oportunamente acumulaciones procesales y  la redistribución de actividades.</t>
    </r>
  </si>
  <si>
    <r>
      <rPr>
        <b/>
        <sz val="11"/>
        <rFont val="Arial Narrow"/>
        <family val="2"/>
      </rPr>
      <t xml:space="preserve">OAP: </t>
    </r>
    <r>
      <rPr>
        <sz val="11"/>
        <rFont val="Arial Narrow"/>
        <family val="2"/>
      </rPr>
      <t xml:space="preserve"> El control realiza al seguimiento permanente del cumplimiento de los términos procesales y a la revisión periódica de la distribución de cargas laborales, mediante mecanismos de alerta, control de términos y reasignación de expedientes. Como acción de mejora se sugiere la actualización periódica de criterios de distribución de cargas laborales</t>
    </r>
  </si>
  <si>
    <r>
      <rPr>
        <b/>
        <sz val="11"/>
        <rFont val="Arial Narrow"/>
        <family val="2"/>
      </rPr>
      <t xml:space="preserve">OAP: </t>
    </r>
    <r>
      <rPr>
        <sz val="11"/>
        <rFont val="Arial Narrow"/>
        <family val="2"/>
      </rPr>
      <t>El control está orientado a garantizar la adecuada verificación preliminar de hechos, competencia y requisitos legales en las decisiones de inhibición de quejas, mediante la aplicación de listas de chequeo estandarizadas y revisión jurídica previa. Como acción de mejora se sugiere fortalecer las actividades de revisión jurídica y actualización normativa relacionadas con la etapa preliminar disciplinaria, mediante jornadas de capacitación y seguimiento periódico a la aplicación de las listas de chequeo</t>
    </r>
  </si>
  <si>
    <t>se verificó de manera previa y obligatoria el cumplimiento del análisis preliminar de verificación de hechos, competencia y requisitos legales en las decisiones de  inhibición de quejas, mediante el uso de lista de chequeo y revisión jurídica, asegurando la correcta aplicación del Código General Disciplinario.</t>
  </si>
  <si>
    <t>Las evidencias de solicitud  reposan en el correo electronico de la dependencia (comunicaciones@concejobogota.gov.co)</t>
  </si>
  <si>
    <t>No diligenciadoSeguiremos controlando el contenido de los comunicados que soliciten los Concejales publicar en la página web de la Corporación, para que no tengan material o publicidad política que favorezca a terceros, que atenten  contra el buen nombre de la Corporación o alguno de sus funcionarios, y se de cumplimiento en lo estipulado en el Procedimento de Comunicaciones estratégicas (CÓDIGO: CMI-PR-001)</t>
  </si>
  <si>
    <r>
      <rPr>
        <b/>
        <sz val="11"/>
        <rFont val="Arial Narrow"/>
        <family val="2"/>
      </rPr>
      <t>OAP:</t>
    </r>
    <r>
      <rPr>
        <sz val="11"/>
        <rFont val="Arial Narrow"/>
        <family val="2"/>
      </rPr>
      <t xml:space="preserve"> El control esta orientado a la revisión y aprobación previa de la información a divulgar por parte de la Oficina Asesora de Comunicaciones y Protocolo, como acción de mejora se sugiere Fortalecer los mecanismos de control y trazabilidad de las solicitudes de divulgación institucional mediante criterios estandarizados de revisión y validación de contenido </t>
    </r>
  </si>
  <si>
    <t>https://concejodebogota.gov.co/cbogota/site/tax/port/all/taxport_2___1.php</t>
  </si>
  <si>
    <t xml:space="preserve">369 / 369 </t>
  </si>
  <si>
    <t xml:space="preserve">se revisó y aprobó la información a publicar </t>
  </si>
  <si>
    <t xml:space="preserve">No se ha presentado pérdida de la disponibilidad de la información provocada por un acceso no autorizado a la red del Concejo de Bogotá, </t>
  </si>
  <si>
    <t>Concejo de Bogotá - 
Oficina Asesora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</si>
</sst>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7"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9"/>
      <name val="Arial"/>
      <family val="2"/>
    </font>
    <font>
      <sz val="11"/>
      <color rgb="FFFF0000"/>
      <name val="Tahoma"/>
      <family val="2"/>
    </font>
    <font>
      <sz val="10"/>
      <color rgb="FF046202"/>
      <name val="Arial"/>
      <family val="2"/>
    </font>
    <font>
      <sz val="10"/>
      <color rgb="FF9C0006"/>
      <name val="Arial"/>
      <family val="2"/>
    </font>
    <font>
      <sz val="10"/>
      <color rgb="FF9D5600"/>
      <name val="Arial"/>
      <family val="2"/>
    </font>
    <font>
      <sz val="11"/>
      <color rgb="FF006100"/>
      <name val="Calibri"/>
      <family val="2"/>
      <scheme val="minor"/>
    </font>
    <font>
      <b/>
      <i/>
      <sz val="11"/>
      <color rgb="FF006100"/>
      <name val="Arial Narrow"/>
      <family val="2"/>
    </font>
    <font>
      <sz val="11"/>
      <color theme="1"/>
      <name val="Arial Narrow"/>
      <family val="2"/>
    </font>
    <font>
      <b/>
      <sz val="11"/>
      <color theme="1"/>
      <name val="Arial Narrow"/>
      <family val="2"/>
    </font>
    <font>
      <sz val="9"/>
      <color indexed="81"/>
      <name val="Tahoma"/>
      <family val="2"/>
    </font>
    <font>
      <b/>
      <sz val="9"/>
      <color indexed="81"/>
      <name val="Tahoma"/>
      <family val="2"/>
    </font>
    <font>
      <sz val="11"/>
      <color rgb="FFFF0000"/>
      <name val="Arial Narrow"/>
      <family val="2"/>
    </font>
    <font>
      <sz val="11"/>
      <color rgb="FF000000"/>
      <name val="Arial Narrow"/>
      <family val="2"/>
    </font>
    <font>
      <b/>
      <sz val="11"/>
      <color theme="1"/>
      <name val="Arial"/>
      <family val="2"/>
    </font>
    <font>
      <sz val="11"/>
      <color theme="1"/>
      <name val="Arial"/>
      <family val="2"/>
    </font>
    <font>
      <sz val="11"/>
      <color theme="0"/>
      <name val="Arial Narrow"/>
      <family val="2"/>
    </font>
    <font>
      <sz val="11"/>
      <color theme="0"/>
      <name val="Tahoma"/>
      <family val="2"/>
    </font>
    <font>
      <sz val="12"/>
      <color rgb="FF0A0A0A"/>
      <name val="Arial"/>
      <family val="2"/>
    </font>
    <font>
      <i/>
      <sz val="12"/>
      <color rgb="FF0A0A0A"/>
      <name val="Arial"/>
      <family val="2"/>
    </font>
    <font>
      <sz val="10"/>
      <color rgb="FF0F1115"/>
      <name val="Consolas"/>
      <family val="3"/>
    </font>
    <font>
      <b/>
      <i/>
      <sz val="11"/>
      <color theme="1"/>
      <name val="Arial Narrow"/>
      <family val="2"/>
    </font>
    <font>
      <sz val="11"/>
      <color theme="1"/>
      <name val="Tahoma"/>
      <family val="2"/>
    </font>
    <font>
      <u/>
      <sz val="11"/>
      <color theme="10"/>
      <name val="Calibri"/>
      <family val="2"/>
      <scheme val="minor"/>
    </font>
    <font>
      <sz val="11"/>
      <color theme="3"/>
      <name val="Arial Narrow"/>
      <family val="2"/>
    </font>
  </fonts>
  <fills count="2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theme="9" tint="0.39997558519241921"/>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rgb="FFFFFF00"/>
        <bgColor indexed="64"/>
      </patternFill>
    </fill>
    <fill>
      <patternFill patternType="solid">
        <fgColor rgb="FFFFC7CE"/>
        <bgColor indexed="64"/>
      </patternFill>
    </fill>
    <fill>
      <patternFill patternType="solid">
        <fgColor rgb="FFC6F0CE"/>
        <bgColor indexed="64"/>
      </patternFill>
    </fill>
    <fill>
      <patternFill patternType="solid">
        <fgColor rgb="FFFFEC9C"/>
        <bgColor indexed="64"/>
      </patternFill>
    </fill>
    <fill>
      <patternFill patternType="solid">
        <fgColor rgb="FFC6EFCE"/>
      </patternFill>
    </fill>
    <fill>
      <patternFill patternType="solid">
        <fgColor theme="5" tint="0.39997558519241921"/>
        <bgColor indexed="64"/>
      </patternFill>
    </fill>
    <fill>
      <patternFill patternType="solid">
        <fgColor rgb="FFF0F5C1"/>
        <bgColor indexed="64"/>
      </patternFill>
    </fill>
    <fill>
      <patternFill patternType="solid">
        <fgColor rgb="FFC3ABC3"/>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s>
  <cellStyleXfs count="9">
    <xf numFmtId="0" fontId="0" fillId="0" borderId="0"/>
    <xf numFmtId="0" fontId="2" fillId="0" borderId="0"/>
    <xf numFmtId="0" fontId="2" fillId="0" borderId="0"/>
    <xf numFmtId="0" fontId="1" fillId="0" borderId="0"/>
    <xf numFmtId="0" fontId="2" fillId="0" borderId="0"/>
    <xf numFmtId="0" fontId="40" fillId="0" borderId="0"/>
    <xf numFmtId="9" fontId="48" fillId="0" borderId="0" applyFont="0" applyFill="0" applyBorder="0" applyAlignment="0" applyProtection="0"/>
    <xf numFmtId="0" fontId="58" fillId="23" borderId="0" applyNumberFormat="0" applyBorder="0" applyAlignment="0" applyProtection="0"/>
    <xf numFmtId="0" fontId="75" fillId="0" borderId="0" applyNumberFormat="0" applyFill="0" applyBorder="0" applyAlignment="0" applyProtection="0"/>
  </cellStyleXfs>
  <cellXfs count="765">
    <xf numFmtId="0" fontId="0" fillId="0" borderId="0" xfId="0"/>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33" xfId="0" applyFont="1" applyBorder="1" applyAlignment="1">
      <alignment vertical="center" wrapText="1"/>
    </xf>
    <xf numFmtId="0" fontId="19" fillId="0" borderId="1" xfId="0" applyFont="1" applyBorder="1" applyAlignment="1">
      <alignment horizontal="justify" vertical="center" wrapText="1"/>
    </xf>
    <xf numFmtId="0" fontId="19" fillId="0" borderId="26" xfId="0" applyFont="1" applyBorder="1" applyAlignment="1">
      <alignment vertical="center" wrapText="1"/>
    </xf>
    <xf numFmtId="0" fontId="19"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10"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6"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6" borderId="28" xfId="0" applyFont="1" applyFill="1" applyBorder="1" applyAlignment="1">
      <alignment horizontal="center" vertical="center" wrapText="1" readingOrder="1"/>
    </xf>
    <xf numFmtId="0" fontId="26" fillId="10"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7"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2" fillId="2" borderId="0" xfId="2" applyFill="1" applyAlignment="1">
      <alignment horizontal="left"/>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2" fillId="2" borderId="0" xfId="2" applyNumberFormat="1" applyFill="1"/>
    <xf numFmtId="14" fontId="13" fillId="0" borderId="0" xfId="2" applyNumberFormat="1" applyFont="1" applyAlignment="1">
      <alignment horizontal="center" vertical="center"/>
    </xf>
    <xf numFmtId="14" fontId="2" fillId="0" borderId="0" xfId="2" applyNumberFormat="1" applyAlignment="1">
      <alignment vertical="center" wrapText="1"/>
    </xf>
    <xf numFmtId="14" fontId="2" fillId="0" borderId="0" xfId="2" applyNumberFormat="1" applyAlignment="1">
      <alignment horizontal="center"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18" fillId="0" borderId="8" xfId="0" applyFont="1" applyBorder="1" applyAlignment="1">
      <alignment horizontal="center" vertical="center" wrapText="1"/>
    </xf>
    <xf numFmtId="0" fontId="19"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1"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4"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2" fillId="3" borderId="1" xfId="2" applyFill="1" applyBorder="1" applyAlignment="1" applyProtection="1">
      <alignment horizontal="justify" vertical="center" wrapText="1"/>
      <protection locked="0"/>
    </xf>
    <xf numFmtId="14" fontId="2" fillId="0" borderId="0" xfId="0" applyNumberFormat="1" applyFont="1" applyAlignment="1">
      <alignment horizontal="left" vertical="center" wrapText="1"/>
    </xf>
    <xf numFmtId="0" fontId="30"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0"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12" fillId="0" borderId="0" xfId="2" applyFont="1" applyAlignment="1">
      <alignment horizontal="center" vertical="center" wrapText="1"/>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0"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4" xfId="2" applyFont="1" applyBorder="1" applyAlignment="1">
      <alignment vertical="center" wrapText="1"/>
    </xf>
    <xf numFmtId="0" fontId="6" fillId="4" borderId="11" xfId="2" applyFont="1" applyFill="1" applyBorder="1" applyAlignment="1">
      <alignment horizontal="left" vertical="center" wrapText="1"/>
    </xf>
    <xf numFmtId="0" fontId="13" fillId="0" borderId="0" xfId="0" applyFont="1" applyAlignment="1">
      <alignment horizontal="righ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5" fillId="4" borderId="43"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4" borderId="43"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5"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7" xfId="4" quotePrefix="1" applyFont="1" applyFill="1" applyBorder="1" applyAlignment="1">
      <alignment horizontal="left" vertical="top" wrapText="1"/>
    </xf>
    <xf numFmtId="0" fontId="41" fillId="4" borderId="42" xfId="5" applyFont="1" applyFill="1" applyBorder="1" applyAlignment="1">
      <alignment horizontal="left" vertical="top" wrapText="1" readingOrder="1"/>
    </xf>
    <xf numFmtId="0" fontId="42" fillId="4" borderId="42" xfId="4" applyFont="1" applyFill="1" applyBorder="1" applyAlignment="1">
      <alignment horizontal="justify" vertical="center"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43"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43"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9" fillId="12" borderId="3" xfId="4" applyFont="1" applyFill="1" applyBorder="1" applyAlignment="1">
      <alignment horizont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37" fillId="0" borderId="41" xfId="4" quotePrefix="1" applyFont="1" applyBorder="1" applyAlignment="1">
      <alignment horizontal="left" vertical="top" wrapText="1"/>
    </xf>
    <xf numFmtId="0" fontId="37" fillId="0" borderId="42" xfId="4" quotePrefix="1" applyFont="1" applyBorder="1" applyAlignment="1">
      <alignment horizontal="left" vertical="top" wrapText="1"/>
    </xf>
    <xf numFmtId="0" fontId="37" fillId="0" borderId="43" xfId="4" quotePrefix="1" applyFont="1" applyBorder="1" applyAlignment="1">
      <alignment horizontal="left" vertical="top" wrapText="1"/>
    </xf>
    <xf numFmtId="0" fontId="0" fillId="0" borderId="0" xfId="0" applyAlignment="1">
      <alignment wrapText="1"/>
    </xf>
    <xf numFmtId="0" fontId="4" fillId="0" borderId="1" xfId="2" applyFont="1" applyBorder="1" applyAlignment="1">
      <alignment horizontal="left" vertical="center" wrapText="1"/>
    </xf>
    <xf numFmtId="9" fontId="5" fillId="0" borderId="71" xfId="2" applyNumberFormat="1" applyFont="1" applyBorder="1" applyAlignment="1">
      <alignment horizontal="center" vertical="center" wrapText="1"/>
    </xf>
    <xf numFmtId="9" fontId="45" fillId="0" borderId="0" xfId="2" applyNumberFormat="1" applyFont="1" applyAlignment="1">
      <alignment vertical="center"/>
    </xf>
    <xf numFmtId="49" fontId="9" fillId="0" borderId="0" xfId="2" applyNumberFormat="1" applyFont="1" applyAlignment="1">
      <alignment vertical="center"/>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8" fillId="4" borderId="5" xfId="0" applyFont="1" applyFill="1" applyBorder="1" applyAlignment="1">
      <alignment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3" borderId="3" xfId="0" applyFont="1" applyFill="1" applyBorder="1" applyAlignment="1">
      <alignment horizontal="center" vertical="center" wrapText="1"/>
    </xf>
    <xf numFmtId="0" fontId="19" fillId="14" borderId="3" xfId="0" applyFont="1" applyFill="1" applyBorder="1" applyAlignment="1">
      <alignment horizontal="center" vertical="center" wrapText="1"/>
    </xf>
    <xf numFmtId="0" fontId="19" fillId="15" borderId="3"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20" fillId="0" borderId="0" xfId="0" applyFont="1" applyAlignment="1">
      <alignment vertical="top" wrapText="1"/>
    </xf>
    <xf numFmtId="0" fontId="46" fillId="0" borderId="0" xfId="0" applyFont="1" applyAlignment="1">
      <alignment wrapText="1"/>
    </xf>
    <xf numFmtId="0" fontId="47" fillId="0" borderId="1" xfId="0" applyFont="1" applyBorder="1" applyAlignment="1">
      <alignment horizontal="justify" vertical="center" wrapText="1"/>
    </xf>
    <xf numFmtId="0" fontId="47" fillId="4" borderId="1" xfId="0" applyFont="1" applyFill="1" applyBorder="1" applyAlignment="1">
      <alignment horizontal="left" vertical="center" wrapText="1"/>
    </xf>
    <xf numFmtId="0" fontId="47" fillId="4" borderId="1" xfId="0" applyFont="1" applyFill="1" applyBorder="1" applyAlignment="1">
      <alignment horizontal="justify" vertical="center" wrapText="1"/>
    </xf>
    <xf numFmtId="0" fontId="47" fillId="0" borderId="1" xfId="0" applyFont="1" applyBorder="1" applyAlignment="1">
      <alignment horizontal="left" vertical="center"/>
    </xf>
    <xf numFmtId="0" fontId="46" fillId="0" borderId="0" xfId="0" applyFont="1" applyAlignment="1">
      <alignment horizontal="left" vertical="top" wrapText="1"/>
    </xf>
    <xf numFmtId="0" fontId="47" fillId="17" borderId="1" xfId="0" applyFont="1" applyFill="1" applyBorder="1" applyAlignment="1">
      <alignment horizontal="justify" vertical="center" wrapText="1"/>
    </xf>
    <xf numFmtId="0" fontId="49" fillId="18" borderId="75" xfId="0" applyFont="1" applyFill="1" applyBorder="1" applyAlignment="1">
      <alignment horizontal="justify" vertical="center" wrapText="1"/>
    </xf>
    <xf numFmtId="9" fontId="47" fillId="17"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9" fontId="5" fillId="19" borderId="5" xfId="2" applyNumberFormat="1" applyFont="1" applyFill="1" applyBorder="1" applyAlignment="1">
      <alignment horizontal="center" vertical="center" wrapText="1"/>
    </xf>
    <xf numFmtId="0" fontId="49" fillId="18" borderId="75" xfId="0" applyFont="1" applyFill="1" applyBorder="1" applyAlignment="1">
      <alignment horizontal="center" vertical="center" wrapText="1"/>
    </xf>
    <xf numFmtId="0" fontId="4" fillId="3" borderId="64"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8"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9" fontId="4" fillId="19" borderId="1" xfId="0" applyNumberFormat="1" applyFont="1" applyFill="1" applyBorder="1" applyAlignment="1">
      <alignment horizontal="center" vertical="center" wrapText="1"/>
    </xf>
    <xf numFmtId="0" fontId="2" fillId="0" borderId="1" xfId="2" applyBorder="1" applyAlignment="1">
      <alignment horizontal="center" vertical="center" wrapText="1"/>
    </xf>
    <xf numFmtId="0" fontId="14" fillId="0" borderId="1" xfId="0" applyFont="1" applyBorder="1" applyAlignment="1">
      <alignment horizontal="center" vertical="center"/>
    </xf>
    <xf numFmtId="0" fontId="2" fillId="0" borderId="1" xfId="0" applyFont="1" applyBorder="1" applyAlignment="1">
      <alignment horizontal="center" vertical="center" readingOrder="1"/>
    </xf>
    <xf numFmtId="0" fontId="53" fillId="0" borderId="1" xfId="2" applyFont="1" applyBorder="1" applyAlignment="1">
      <alignment horizontal="justify" vertical="center" wrapText="1"/>
    </xf>
    <xf numFmtId="0" fontId="4" fillId="3" borderId="78" xfId="2" applyFont="1" applyFill="1" applyBorder="1" applyAlignment="1" applyProtection="1">
      <alignment horizontal="justify" vertical="center" wrapText="1"/>
      <protection locked="0"/>
    </xf>
    <xf numFmtId="0" fontId="4" fillId="3" borderId="6" xfId="2" applyFont="1" applyFill="1" applyBorder="1" applyAlignment="1" applyProtection="1">
      <alignment horizontal="justify" vertical="center" wrapText="1"/>
      <protection locked="0"/>
    </xf>
    <xf numFmtId="0" fontId="4" fillId="3" borderId="1" xfId="2" applyFont="1" applyFill="1" applyBorder="1" applyAlignment="1" applyProtection="1">
      <alignment horizontal="justify" vertical="center" wrapText="1"/>
      <protection locked="0"/>
    </xf>
    <xf numFmtId="0" fontId="4" fillId="3" borderId="19" xfId="2" applyFont="1" applyFill="1" applyBorder="1" applyAlignment="1" applyProtection="1">
      <alignment horizontal="justify" vertical="center" wrapText="1"/>
      <protection locked="0"/>
    </xf>
    <xf numFmtId="14" fontId="55" fillId="21" borderId="1" xfId="2" applyNumberFormat="1" applyFont="1" applyFill="1" applyBorder="1" applyAlignment="1" applyProtection="1">
      <alignment horizontal="center" vertical="center" wrapText="1"/>
      <protection locked="0"/>
    </xf>
    <xf numFmtId="0" fontId="56" fillId="20" borderId="1" xfId="2" applyFont="1" applyFill="1" applyBorder="1" applyAlignment="1" applyProtection="1">
      <alignment horizontal="center" vertical="center" wrapText="1"/>
      <protection locked="0"/>
    </xf>
    <xf numFmtId="14" fontId="57" fillId="22" borderId="1" xfId="2" applyNumberFormat="1" applyFont="1" applyFill="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3" fillId="0" borderId="0" xfId="2" applyFont="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5" fillId="0" borderId="0" xfId="2" applyNumberFormat="1" applyFont="1" applyAlignment="1">
      <alignment horizontal="center" vertical="center" wrapText="1"/>
    </xf>
    <xf numFmtId="9" fontId="22" fillId="0" borderId="0" xfId="0" applyNumberFormat="1" applyFont="1" applyAlignment="1">
      <alignment horizontal="center" vertical="center" wrapText="1"/>
    </xf>
    <xf numFmtId="0" fontId="36" fillId="0" borderId="0" xfId="2" applyFont="1" applyAlignment="1">
      <alignment horizontal="center" vertical="center" wrapText="1"/>
    </xf>
    <xf numFmtId="0" fontId="37" fillId="0" borderId="0" xfId="2" applyFont="1" applyAlignment="1">
      <alignment vertical="center" wrapText="1"/>
    </xf>
    <xf numFmtId="0" fontId="36" fillId="0" borderId="1" xfId="2" applyFont="1" applyBorder="1" applyAlignment="1">
      <alignment vertical="center" wrapText="1"/>
    </xf>
    <xf numFmtId="0" fontId="61" fillId="5" borderId="1" xfId="0" applyFont="1" applyFill="1" applyBorder="1" applyAlignment="1">
      <alignment horizontal="left" vertical="center"/>
    </xf>
    <xf numFmtId="0" fontId="36" fillId="0" borderId="0" xfId="2" applyFont="1" applyAlignment="1">
      <alignment horizontal="center" vertical="center"/>
    </xf>
    <xf numFmtId="0" fontId="36" fillId="0" borderId="0" xfId="0" applyFont="1" applyAlignment="1">
      <alignment horizontal="left" vertical="center" wrapText="1"/>
    </xf>
    <xf numFmtId="49" fontId="36" fillId="0" borderId="0" xfId="0" applyNumberFormat="1" applyFont="1" applyAlignment="1" applyProtection="1">
      <alignment horizontal="left" vertical="center" wrapText="1"/>
      <protection locked="0"/>
    </xf>
    <xf numFmtId="0" fontId="37" fillId="0" borderId="8" xfId="2" applyFont="1" applyBorder="1" applyAlignment="1" applyProtection="1">
      <alignment horizontal="left" vertical="center" wrapText="1"/>
      <protection locked="0"/>
    </xf>
    <xf numFmtId="14" fontId="37" fillId="0" borderId="8" xfId="2" applyNumberFormat="1" applyFont="1" applyBorder="1" applyAlignment="1" applyProtection="1">
      <alignment horizontal="center" vertical="center" wrapText="1"/>
      <protection locked="0"/>
    </xf>
    <xf numFmtId="0" fontId="36" fillId="0" borderId="0" xfId="0" applyFont="1" applyAlignment="1" applyProtection="1">
      <alignment horizontal="left" vertical="center" wrapText="1"/>
      <protection locked="0"/>
    </xf>
    <xf numFmtId="0" fontId="37" fillId="3" borderId="1" xfId="2" applyFont="1" applyFill="1" applyBorder="1" applyAlignment="1" applyProtection="1">
      <alignment vertical="center" wrapText="1"/>
      <protection locked="0"/>
    </xf>
    <xf numFmtId="0" fontId="4" fillId="0" borderId="0" xfId="2" applyFont="1" applyAlignment="1">
      <alignment vertical="center" wrapText="1"/>
    </xf>
    <xf numFmtId="0" fontId="4" fillId="0" borderId="0" xfId="2" applyFont="1" applyAlignment="1">
      <alignment horizontal="center" vertical="center" wrapText="1"/>
    </xf>
    <xf numFmtId="0" fontId="2" fillId="0" borderId="0" xfId="2" applyAlignment="1">
      <alignment vertical="center" wrapText="1"/>
    </xf>
    <xf numFmtId="0" fontId="20" fillId="0" borderId="0" xfId="0" applyFont="1" applyAlignment="1">
      <alignment wrapText="1"/>
    </xf>
    <xf numFmtId="0" fontId="59" fillId="23" borderId="1" xfId="7" applyFont="1" applyBorder="1" applyAlignment="1">
      <alignment vertical="center" wrapText="1"/>
    </xf>
    <xf numFmtId="0" fontId="37" fillId="3" borderId="1" xfId="2" applyFont="1" applyFill="1" applyBorder="1" applyAlignment="1" applyProtection="1">
      <alignment horizontal="left" vertical="center" wrapText="1"/>
      <protection locked="0"/>
    </xf>
    <xf numFmtId="0" fontId="37" fillId="3" borderId="1" xfId="0" applyFont="1" applyFill="1" applyBorder="1" applyAlignment="1" applyProtection="1">
      <alignment horizontal="center" vertical="center" wrapText="1"/>
      <protection locked="0"/>
    </xf>
    <xf numFmtId="9" fontId="37" fillId="3" borderId="1" xfId="0" applyNumberFormat="1" applyFont="1" applyFill="1" applyBorder="1" applyAlignment="1" applyProtection="1">
      <alignment horizontal="center" vertical="center" wrapText="1"/>
      <protection locked="0"/>
    </xf>
    <xf numFmtId="0" fontId="37" fillId="3" borderId="1" xfId="2" applyFont="1" applyFill="1" applyBorder="1" applyAlignment="1" applyProtection="1">
      <alignment horizontal="justify" vertical="center" wrapText="1"/>
      <protection locked="0"/>
    </xf>
    <xf numFmtId="9" fontId="37" fillId="3" borderId="4" xfId="0" applyNumberFormat="1" applyFont="1" applyFill="1" applyBorder="1" applyAlignment="1" applyProtection="1">
      <alignment horizontal="center" vertical="center" wrapText="1"/>
      <protection locked="0"/>
    </xf>
    <xf numFmtId="0" fontId="61" fillId="4" borderId="0" xfId="0" applyFont="1" applyFill="1" applyAlignment="1">
      <alignment horizontal="center" vertical="center"/>
    </xf>
    <xf numFmtId="0" fontId="61" fillId="4" borderId="0" xfId="0" applyFont="1" applyFill="1" applyAlignment="1">
      <alignment vertical="center"/>
    </xf>
    <xf numFmtId="0" fontId="37" fillId="3" borderId="4" xfId="2" applyFont="1" applyFill="1" applyBorder="1" applyAlignment="1" applyProtection="1">
      <alignment horizontal="center" vertical="center" wrapText="1"/>
      <protection locked="0"/>
    </xf>
    <xf numFmtId="0" fontId="37" fillId="0" borderId="1" xfId="2" applyFont="1" applyBorder="1" applyAlignment="1">
      <alignment horizontal="center" vertical="center" wrapText="1"/>
    </xf>
    <xf numFmtId="9" fontId="36" fillId="0" borderId="1" xfId="2" applyNumberFormat="1" applyFont="1" applyBorder="1" applyAlignment="1">
      <alignment vertical="center" wrapText="1"/>
    </xf>
    <xf numFmtId="0" fontId="4" fillId="0" borderId="1" xfId="2" applyFont="1" applyBorder="1" applyAlignment="1">
      <alignment vertical="center" wrapText="1"/>
    </xf>
    <xf numFmtId="0" fontId="4" fillId="0" borderId="1" xfId="2" applyFont="1" applyBorder="1" applyAlignment="1">
      <alignment horizontal="center" vertical="top" wrapText="1"/>
    </xf>
    <xf numFmtId="14" fontId="37" fillId="0" borderId="1" xfId="2" applyNumberFormat="1" applyFont="1" applyBorder="1" applyAlignment="1" applyProtection="1">
      <alignment horizontal="center" vertical="center" wrapText="1"/>
      <protection locked="0"/>
    </xf>
    <xf numFmtId="0" fontId="37" fillId="0" borderId="1" xfId="2" applyFont="1" applyBorder="1" applyAlignment="1">
      <alignment vertical="center" wrapText="1"/>
    </xf>
    <xf numFmtId="9" fontId="37" fillId="0" borderId="1" xfId="2" applyNumberFormat="1" applyFont="1" applyBorder="1" applyAlignment="1">
      <alignment horizontal="center" vertical="center" wrapText="1"/>
    </xf>
    <xf numFmtId="0" fontId="36" fillId="19" borderId="1" xfId="2" applyFont="1" applyFill="1" applyBorder="1" applyAlignment="1">
      <alignment horizontal="center" vertical="center" wrapText="1"/>
    </xf>
    <xf numFmtId="14" fontId="6" fillId="0" borderId="0" xfId="2" applyNumberFormat="1" applyFont="1" applyAlignment="1" applyProtection="1">
      <alignment horizontal="left" vertical="center" wrapText="1"/>
      <protection locked="0"/>
    </xf>
    <xf numFmtId="0" fontId="37" fillId="0" borderId="1" xfId="0" applyFont="1" applyBorder="1" applyAlignment="1">
      <alignment horizontal="left" vertical="center" wrapText="1"/>
    </xf>
    <xf numFmtId="0" fontId="4" fillId="0" borderId="0" xfId="2" applyFont="1" applyAlignment="1">
      <alignment horizontal="left" vertical="center" wrapText="1"/>
    </xf>
    <xf numFmtId="0" fontId="20" fillId="4" borderId="0" xfId="0" applyFont="1" applyFill="1" applyAlignment="1">
      <alignment wrapText="1"/>
    </xf>
    <xf numFmtId="0" fontId="2" fillId="4" borderId="0" xfId="2" applyFill="1" applyAlignment="1">
      <alignment horizontal="center" vertical="center" wrapText="1"/>
    </xf>
    <xf numFmtId="0" fontId="37" fillId="4" borderId="0" xfId="2" applyFont="1" applyFill="1" applyAlignment="1">
      <alignment vertical="center" wrapText="1"/>
    </xf>
    <xf numFmtId="0" fontId="37" fillId="4" borderId="1" xfId="2" applyFont="1" applyFill="1" applyBorder="1" applyAlignment="1">
      <alignment horizontal="center" vertical="center" wrapText="1"/>
    </xf>
    <xf numFmtId="0" fontId="22" fillId="4" borderId="1" xfId="0" applyFont="1" applyFill="1" applyBorder="1" applyAlignment="1">
      <alignment wrapText="1"/>
    </xf>
    <xf numFmtId="0" fontId="20" fillId="4" borderId="1" xfId="0" applyFont="1" applyFill="1" applyBorder="1" applyAlignment="1">
      <alignment wrapText="1"/>
    </xf>
    <xf numFmtId="0" fontId="2" fillId="4" borderId="0" xfId="2" applyFill="1"/>
    <xf numFmtId="0" fontId="24" fillId="4" borderId="1" xfId="0" applyFont="1" applyFill="1" applyBorder="1" applyAlignment="1">
      <alignment horizontal="center" vertical="center" wrapText="1" readingOrder="1"/>
    </xf>
    <xf numFmtId="9" fontId="37" fillId="4" borderId="1" xfId="2" applyNumberFormat="1" applyFont="1" applyFill="1" applyBorder="1" applyAlignment="1">
      <alignment horizontal="center" vertical="center" wrapText="1"/>
    </xf>
    <xf numFmtId="0" fontId="22" fillId="4" borderId="1" xfId="0" applyFont="1" applyFill="1" applyBorder="1" applyAlignment="1">
      <alignment horizontal="center" wrapText="1"/>
    </xf>
    <xf numFmtId="0" fontId="2" fillId="4" borderId="1" xfId="0" applyFont="1" applyFill="1" applyBorder="1" applyAlignment="1">
      <alignment wrapText="1"/>
    </xf>
    <xf numFmtId="0" fontId="2" fillId="4" borderId="18" xfId="2" applyFill="1" applyBorder="1"/>
    <xf numFmtId="0" fontId="2" fillId="4" borderId="0" xfId="2" applyFill="1" applyAlignment="1">
      <alignment vertical="center" wrapText="1"/>
    </xf>
    <xf numFmtId="0" fontId="2" fillId="4" borderId="15" xfId="2" applyFill="1" applyBorder="1" applyAlignment="1">
      <alignment vertical="center" wrapText="1"/>
    </xf>
    <xf numFmtId="9" fontId="2" fillId="4" borderId="3" xfId="2" applyNumberFormat="1" applyFill="1" applyBorder="1" applyAlignment="1">
      <alignment horizontal="center" vertical="center" wrapText="1"/>
    </xf>
    <xf numFmtId="9" fontId="2" fillId="4" borderId="27" xfId="2" applyNumberFormat="1" applyFill="1" applyBorder="1" applyAlignment="1">
      <alignment horizontal="center" vertical="center" wrapText="1"/>
    </xf>
    <xf numFmtId="0" fontId="37" fillId="4" borderId="1" xfId="2" applyFont="1" applyFill="1" applyBorder="1" applyAlignment="1" applyProtection="1">
      <alignment vertical="center" wrapText="1"/>
      <protection locked="0"/>
    </xf>
    <xf numFmtId="0" fontId="37" fillId="4" borderId="1" xfId="2" applyFont="1" applyFill="1" applyBorder="1" applyAlignment="1">
      <alignment horizontal="left" vertical="center" wrapText="1"/>
    </xf>
    <xf numFmtId="0" fontId="4" fillId="4" borderId="0" xfId="2" applyFont="1" applyFill="1" applyAlignment="1">
      <alignment vertical="center" wrapText="1"/>
    </xf>
    <xf numFmtId="9" fontId="37" fillId="0" borderId="1" xfId="0" applyNumberFormat="1" applyFont="1" applyBorder="1" applyAlignment="1">
      <alignment horizontal="center" vertical="center" wrapText="1"/>
    </xf>
    <xf numFmtId="0" fontId="37" fillId="3" borderId="4" xfId="2" applyFont="1" applyFill="1" applyBorder="1" applyAlignment="1" applyProtection="1">
      <alignment horizontal="center" vertical="center" wrapText="1"/>
      <protection locked="0"/>
    </xf>
    <xf numFmtId="0" fontId="37" fillId="3" borderId="1" xfId="2" applyFont="1" applyFill="1" applyBorder="1" applyAlignment="1" applyProtection="1">
      <alignment horizontal="center" vertical="center" wrapText="1"/>
      <protection locked="0"/>
    </xf>
    <xf numFmtId="0" fontId="37" fillId="3" borderId="4" xfId="0" applyFont="1" applyFill="1" applyBorder="1" applyAlignment="1" applyProtection="1">
      <alignment horizontal="center" vertical="center" wrapText="1"/>
      <protection locked="0"/>
    </xf>
    <xf numFmtId="9" fontId="37" fillId="3" borderId="4" xfId="0" applyNumberFormat="1" applyFont="1" applyFill="1" applyBorder="1" applyAlignment="1" applyProtection="1">
      <alignment horizontal="center" vertical="center" wrapText="1"/>
      <protection locked="0"/>
    </xf>
    <xf numFmtId="0" fontId="37" fillId="3" borderId="4" xfId="2" applyFont="1" applyFill="1" applyBorder="1" applyAlignment="1" applyProtection="1">
      <alignment horizontal="center" vertical="center" wrapText="1"/>
      <protection locked="0"/>
    </xf>
    <xf numFmtId="0" fontId="37" fillId="3" borderId="4" xfId="2" applyFont="1" applyFill="1" applyBorder="1" applyAlignment="1" applyProtection="1">
      <alignment horizontal="justify" vertical="center" wrapText="1"/>
      <protection locked="0"/>
    </xf>
    <xf numFmtId="0" fontId="37" fillId="3" borderId="4" xfId="2" applyFont="1" applyFill="1" applyBorder="1" applyAlignment="1" applyProtection="1">
      <alignment horizontal="left" vertical="center" wrapText="1"/>
      <protection locked="0"/>
    </xf>
    <xf numFmtId="0" fontId="37" fillId="2" borderId="0" xfId="2" applyFont="1" applyFill="1" applyAlignment="1">
      <alignment horizontal="left"/>
    </xf>
    <xf numFmtId="0" fontId="37" fillId="2" borderId="0" xfId="2" applyFont="1" applyFill="1"/>
    <xf numFmtId="0" fontId="4" fillId="2" borderId="0" xfId="2" applyFont="1" applyFill="1"/>
    <xf numFmtId="0" fontId="4" fillId="4" borderId="0" xfId="2" applyFont="1" applyFill="1"/>
    <xf numFmtId="0" fontId="4" fillId="2" borderId="0" xfId="2" applyFont="1" applyFill="1" applyAlignment="1">
      <alignment horizontal="center"/>
    </xf>
    <xf numFmtId="0" fontId="4" fillId="2" borderId="0" xfId="2" applyFont="1" applyFill="1" applyAlignment="1">
      <alignment vertical="center"/>
    </xf>
    <xf numFmtId="0" fontId="36" fillId="2" borderId="0" xfId="2" applyFont="1" applyFill="1" applyAlignment="1">
      <alignment horizontal="center" vertical="center" wrapText="1"/>
    </xf>
    <xf numFmtId="0" fontId="66" fillId="0" borderId="3" xfId="0" applyFont="1" applyBorder="1" applyAlignment="1">
      <alignment horizontal="center" vertical="center" wrapText="1"/>
    </xf>
    <xf numFmtId="0" fontId="66" fillId="0" borderId="1" xfId="0" applyFont="1" applyBorder="1" applyAlignment="1">
      <alignment horizontal="center" vertical="center" wrapText="1"/>
    </xf>
    <xf numFmtId="0" fontId="66" fillId="0" borderId="26" xfId="0" applyFont="1" applyBorder="1" applyAlignment="1">
      <alignment horizontal="center" vertical="center" wrapText="1"/>
    </xf>
    <xf numFmtId="0" fontId="37" fillId="3" borderId="4" xfId="2" applyFont="1" applyFill="1" applyBorder="1" applyAlignment="1" applyProtection="1">
      <alignment horizontal="center" vertical="center" wrapText="1"/>
      <protection locked="0"/>
    </xf>
    <xf numFmtId="0" fontId="13" fillId="0" borderId="1" xfId="2"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9" fontId="37" fillId="0" borderId="4" xfId="0" applyNumberFormat="1" applyFont="1" applyBorder="1" applyAlignment="1">
      <alignment horizontal="center" vertical="center" wrapText="1"/>
    </xf>
    <xf numFmtId="0" fontId="69" fillId="4" borderId="0" xfId="2" applyFont="1" applyFill="1" applyAlignment="1">
      <alignment vertical="center" wrapText="1"/>
    </xf>
    <xf numFmtId="0" fontId="68" fillId="4" borderId="1" xfId="2" applyFont="1" applyFill="1" applyBorder="1" applyAlignment="1">
      <alignment horizontal="center" vertical="center" wrapText="1"/>
    </xf>
    <xf numFmtId="0" fontId="72" fillId="0" borderId="0" xfId="0" applyFont="1" applyAlignment="1">
      <alignment horizontal="right" vertical="center" indent="1"/>
    </xf>
    <xf numFmtId="0" fontId="2" fillId="0" borderId="1" xfId="2" applyBorder="1" applyAlignment="1">
      <alignment horizontal="left" vertical="center" wrapText="1"/>
    </xf>
    <xf numFmtId="0" fontId="6" fillId="4" borderId="0" xfId="2" applyFont="1" applyFill="1" applyAlignment="1">
      <alignment horizontal="center" vertical="center" wrapText="1"/>
    </xf>
    <xf numFmtId="0" fontId="30" fillId="2" borderId="5" xfId="2" applyFont="1" applyFill="1" applyBorder="1" applyAlignment="1">
      <alignment horizontal="center" vertical="center" wrapText="1"/>
    </xf>
    <xf numFmtId="14" fontId="2" fillId="0" borderId="1" xfId="0" applyNumberFormat="1" applyFont="1" applyBorder="1" applyAlignment="1">
      <alignment horizontal="center" vertical="center" wrapText="1"/>
    </xf>
    <xf numFmtId="9" fontId="2" fillId="0" borderId="0" xfId="0" applyNumberFormat="1" applyFont="1" applyAlignment="1">
      <alignment horizontal="center" vertical="center" wrapText="1"/>
    </xf>
    <xf numFmtId="9" fontId="2" fillId="4" borderId="0" xfId="0" applyNumberFormat="1" applyFont="1" applyFill="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2" applyFill="1" applyAlignment="1">
      <alignment horizontal="center"/>
    </xf>
    <xf numFmtId="0" fontId="2" fillId="0" borderId="15" xfId="2" applyBorder="1" applyAlignment="1">
      <alignment horizontal="center" vertical="center" wrapText="1"/>
    </xf>
    <xf numFmtId="9" fontId="37" fillId="25" borderId="1" xfId="2" applyNumberFormat="1" applyFont="1" applyFill="1" applyBorder="1" applyAlignment="1">
      <alignment horizontal="center" vertical="center" wrapText="1"/>
    </xf>
    <xf numFmtId="0" fontId="73" fillId="26" borderId="1" xfId="2" applyFont="1" applyFill="1" applyBorder="1" applyAlignment="1">
      <alignment horizontal="center" vertical="center" wrapText="1"/>
    </xf>
    <xf numFmtId="0" fontId="61" fillId="0" borderId="1" xfId="0" applyFont="1" applyBorder="1" applyAlignment="1" applyProtection="1">
      <alignment horizontal="left" vertical="center" wrapText="1"/>
      <protection locked="0"/>
    </xf>
    <xf numFmtId="49" fontId="61" fillId="0" borderId="1" xfId="0" applyNumberFormat="1" applyFont="1" applyBorder="1" applyAlignment="1" applyProtection="1">
      <alignment horizontal="left" vertical="center" wrapText="1"/>
      <protection locked="0"/>
    </xf>
    <xf numFmtId="0" fontId="61" fillId="0" borderId="1" xfId="0" applyFont="1" applyBorder="1" applyAlignment="1">
      <alignment horizontal="left" vertical="center" wrapText="1"/>
    </xf>
    <xf numFmtId="0" fontId="4" fillId="0" borderId="0" xfId="2" applyFont="1" applyAlignment="1">
      <alignment vertical="center" wrapText="1"/>
    </xf>
    <xf numFmtId="0" fontId="37" fillId="3" borderId="1" xfId="2" applyFont="1" applyFill="1" applyBorder="1" applyAlignment="1" applyProtection="1">
      <alignment horizontal="left" vertical="center" wrapText="1"/>
      <protection locked="0"/>
    </xf>
    <xf numFmtId="0" fontId="37" fillId="3" borderId="1" xfId="0" applyFont="1" applyFill="1" applyBorder="1" applyAlignment="1" applyProtection="1">
      <alignment horizontal="center" vertical="center" wrapText="1"/>
      <protection locked="0"/>
    </xf>
    <xf numFmtId="9" fontId="37" fillId="3" borderId="1" xfId="0" applyNumberFormat="1" applyFont="1" applyFill="1" applyBorder="1" applyAlignment="1" applyProtection="1">
      <alignment horizontal="center" vertical="center" wrapText="1"/>
      <protection locked="0"/>
    </xf>
    <xf numFmtId="0" fontId="37" fillId="0" borderId="1" xfId="0" applyFont="1" applyBorder="1" applyAlignment="1">
      <alignment horizontal="left" vertical="center" wrapText="1"/>
    </xf>
    <xf numFmtId="9" fontId="37" fillId="0" borderId="1" xfId="0" applyNumberFormat="1" applyFont="1" applyBorder="1" applyAlignment="1">
      <alignment horizontal="center" vertical="center" wrapText="1"/>
    </xf>
    <xf numFmtId="0" fontId="37" fillId="0" borderId="1" xfId="2" applyFont="1" applyBorder="1" applyAlignment="1">
      <alignment horizontal="left" vertical="center" wrapText="1"/>
    </xf>
    <xf numFmtId="9" fontId="2" fillId="0" borderId="1" xfId="2" applyNumberFormat="1" applyBorder="1" applyAlignment="1">
      <alignment horizontal="center" vertical="center" wrapText="1"/>
    </xf>
    <xf numFmtId="0" fontId="2" fillId="0" borderId="0" xfId="2" applyAlignment="1">
      <alignment horizontal="center" vertical="center" wrapText="1"/>
    </xf>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9" fontId="2" fillId="0" borderId="0" xfId="2" applyNumberFormat="1" applyAlignment="1">
      <alignment horizontal="center" vertical="center" wrapText="1"/>
    </xf>
    <xf numFmtId="0" fontId="2" fillId="0" borderId="1" xfId="2" applyBorder="1" applyAlignment="1">
      <alignment horizontal="center" vertical="center" wrapText="1"/>
    </xf>
    <xf numFmtId="0" fontId="53" fillId="0" borderId="1" xfId="2" applyFont="1" applyBorder="1" applyAlignment="1">
      <alignment horizontal="justify" vertical="center" wrapText="1"/>
    </xf>
    <xf numFmtId="9" fontId="20" fillId="0" borderId="1" xfId="0" applyNumberFormat="1" applyFont="1" applyBorder="1" applyAlignment="1">
      <alignment horizontal="center" vertical="center" wrapText="1"/>
    </xf>
    <xf numFmtId="0" fontId="72" fillId="0" borderId="0" xfId="0" applyFont="1" applyAlignment="1">
      <alignment horizontal="right" vertical="center" indent="1"/>
    </xf>
    <xf numFmtId="0" fontId="37" fillId="0" borderId="1" xfId="2" applyFont="1" applyBorder="1" applyAlignment="1">
      <alignment horizontal="center" vertical="center" wrapText="1"/>
    </xf>
    <xf numFmtId="0" fontId="4" fillId="0" borderId="1" xfId="2" applyFont="1" applyBorder="1" applyAlignment="1">
      <alignment horizontal="center" vertical="center" wrapText="1"/>
    </xf>
    <xf numFmtId="9" fontId="4" fillId="0" borderId="1" xfId="2" applyNumberFormat="1" applyFont="1" applyBorder="1" applyAlignment="1">
      <alignment horizontal="center" vertical="center" wrapText="1"/>
    </xf>
    <xf numFmtId="9" fontId="37" fillId="0" borderId="1" xfId="2" applyNumberFormat="1" applyFont="1" applyBorder="1" applyAlignment="1">
      <alignment horizontal="center" vertical="center" wrapText="1"/>
    </xf>
    <xf numFmtId="0" fontId="4" fillId="0" borderId="0" xfId="2" applyFont="1" applyAlignment="1">
      <alignment horizontal="center" vertical="center" wrapText="1"/>
    </xf>
    <xf numFmtId="0" fontId="67" fillId="13" borderId="3" xfId="0" applyFont="1" applyFill="1" applyBorder="1" applyAlignment="1">
      <alignment vertical="center" wrapText="1"/>
    </xf>
    <xf numFmtId="9" fontId="67" fillId="0" borderId="1" xfId="0" applyNumberFormat="1" applyFont="1" applyBorder="1" applyAlignment="1">
      <alignment vertical="center" wrapText="1"/>
    </xf>
    <xf numFmtId="9" fontId="67" fillId="0" borderId="26" xfId="0" applyNumberFormat="1" applyFont="1" applyBorder="1" applyAlignment="1">
      <alignment vertical="center" wrapText="1"/>
    </xf>
    <xf numFmtId="0" fontId="67" fillId="14" borderId="3" xfId="0" applyFont="1" applyFill="1" applyBorder="1" applyAlignment="1">
      <alignment vertical="center" wrapText="1"/>
    </xf>
    <xf numFmtId="0" fontId="67" fillId="15" borderId="3" xfId="0" applyFont="1" applyFill="1" applyBorder="1" applyAlignment="1">
      <alignment vertical="center" wrapText="1"/>
    </xf>
    <xf numFmtId="0" fontId="67" fillId="8" borderId="3" xfId="0" applyFont="1" applyFill="1" applyBorder="1" applyAlignment="1">
      <alignment vertical="center" wrapText="1"/>
    </xf>
    <xf numFmtId="0" fontId="67" fillId="16" borderId="3" xfId="0" applyFont="1" applyFill="1" applyBorder="1" applyAlignment="1">
      <alignment vertical="center" wrapText="1"/>
    </xf>
    <xf numFmtId="0" fontId="4" fillId="2" borderId="0" xfId="2" applyFont="1" applyFill="1" applyAlignment="1">
      <alignment horizontal="center" vertical="center"/>
    </xf>
    <xf numFmtId="0" fontId="37" fillId="3" borderId="1" xfId="2" applyFont="1" applyFill="1" applyBorder="1" applyAlignment="1" applyProtection="1">
      <alignment horizontal="left" vertical="center" wrapText="1"/>
      <protection locked="0"/>
    </xf>
    <xf numFmtId="0" fontId="37" fillId="3" borderId="1" xfId="0" applyFont="1" applyFill="1" applyBorder="1" applyAlignment="1" applyProtection="1">
      <alignment horizontal="center" vertical="center" wrapText="1"/>
      <protection locked="0"/>
    </xf>
    <xf numFmtId="9" fontId="37" fillId="3" borderId="1" xfId="0" applyNumberFormat="1" applyFont="1" applyFill="1" applyBorder="1" applyAlignment="1" applyProtection="1">
      <alignment horizontal="center" vertical="center" wrapText="1"/>
      <protection locked="0"/>
    </xf>
    <xf numFmtId="9" fontId="37" fillId="0" borderId="1" xfId="0" applyNumberFormat="1" applyFont="1" applyBorder="1" applyAlignment="1">
      <alignment horizontal="center" vertical="center" wrapText="1"/>
    </xf>
    <xf numFmtId="0" fontId="37" fillId="3" borderId="1" xfId="2" applyFont="1" applyFill="1" applyBorder="1" applyAlignment="1" applyProtection="1">
      <alignment horizontal="center" vertical="center" wrapText="1"/>
      <protection locked="0"/>
    </xf>
    <xf numFmtId="0" fontId="8" fillId="4" borderId="1" xfId="0" applyFont="1" applyFill="1" applyBorder="1" applyAlignment="1">
      <alignment horizontal="left" vertical="top" wrapText="1"/>
    </xf>
    <xf numFmtId="14" fontId="8" fillId="4" borderId="1" xfId="0" applyNumberFormat="1" applyFont="1" applyFill="1" applyBorder="1" applyAlignment="1">
      <alignment horizontal="left" wrapText="1"/>
    </xf>
    <xf numFmtId="0" fontId="41" fillId="4" borderId="70"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2" fillId="4" borderId="56" xfId="4" applyFont="1" applyFill="1" applyBorder="1" applyAlignment="1">
      <alignment horizontal="justify" vertical="center" wrapText="1"/>
    </xf>
    <xf numFmtId="0" fontId="42" fillId="4" borderId="57" xfId="4" applyFont="1" applyFill="1" applyBorder="1" applyAlignment="1">
      <alignment horizontal="justify" vertical="center" wrapText="1"/>
    </xf>
    <xf numFmtId="0" fontId="41" fillId="12" borderId="46" xfId="5" applyFont="1" applyFill="1" applyBorder="1" applyAlignment="1">
      <alignment horizontal="center" vertical="center" wrapText="1"/>
    </xf>
    <xf numFmtId="0" fontId="41" fillId="12" borderId="47" xfId="5" applyFont="1" applyFill="1" applyBorder="1" applyAlignment="1">
      <alignment horizontal="center" vertical="center" wrapText="1"/>
    </xf>
    <xf numFmtId="0" fontId="41" fillId="12" borderId="48" xfId="4" applyFont="1" applyFill="1" applyBorder="1" applyAlignment="1">
      <alignment horizontal="center" vertical="center" wrapText="1"/>
    </xf>
    <xf numFmtId="0" fontId="41" fillId="12" borderId="49" xfId="4" applyFont="1" applyFill="1" applyBorder="1" applyAlignment="1">
      <alignment horizontal="center" vertical="center" wrapText="1"/>
    </xf>
    <xf numFmtId="0" fontId="41" fillId="4" borderId="58" xfId="0" applyFont="1" applyFill="1" applyBorder="1" applyAlignment="1">
      <alignment horizontal="left" vertical="center" wrapText="1"/>
    </xf>
    <xf numFmtId="0" fontId="35" fillId="4" borderId="65"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7" xfId="4" quotePrefix="1" applyFont="1" applyFill="1" applyBorder="1" applyAlignment="1">
      <alignment horizontal="left" vertical="top" wrapText="1"/>
    </xf>
    <xf numFmtId="0" fontId="41" fillId="4" borderId="55" xfId="0" applyFont="1" applyFill="1" applyBorder="1" applyAlignment="1">
      <alignment horizontal="left" vertical="center" wrapText="1"/>
    </xf>
    <xf numFmtId="0" fontId="41" fillId="4" borderId="69" xfId="5" applyFont="1" applyFill="1" applyBorder="1" applyAlignment="1">
      <alignment horizontal="left" vertical="top" wrapText="1" readingOrder="1"/>
    </xf>
    <xf numFmtId="0" fontId="41" fillId="4" borderId="51" xfId="5" applyFont="1" applyFill="1" applyBorder="1" applyAlignment="1">
      <alignment horizontal="left" vertical="top" wrapText="1" readingOrder="1"/>
    </xf>
    <xf numFmtId="0" fontId="42" fillId="4" borderId="52" xfId="4" applyFont="1" applyFill="1" applyBorder="1" applyAlignment="1">
      <alignment horizontal="justify" vertical="center" wrapText="1"/>
    </xf>
    <xf numFmtId="0" fontId="42" fillId="4" borderId="53" xfId="4" applyFont="1" applyFill="1" applyBorder="1" applyAlignment="1">
      <alignment horizontal="justify"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0"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5" fillId="4" borderId="43" xfId="4" quotePrefix="1" applyFont="1" applyFill="1" applyBorder="1" applyAlignment="1">
      <alignment horizontal="left" vertical="top" wrapText="1"/>
    </xf>
    <xf numFmtId="0" fontId="41" fillId="4" borderId="60" xfId="0" applyFont="1" applyFill="1" applyBorder="1" applyAlignment="1">
      <alignment horizontal="left" vertical="center" wrapText="1"/>
    </xf>
    <xf numFmtId="0" fontId="41" fillId="4" borderId="61" xfId="0" applyFont="1" applyFill="1" applyBorder="1" applyAlignment="1">
      <alignment horizontal="left" vertical="center" wrapText="1"/>
    </xf>
    <xf numFmtId="0" fontId="42" fillId="4" borderId="62" xfId="0" applyFont="1" applyFill="1" applyBorder="1" applyAlignment="1">
      <alignment horizontal="justify" vertical="center" wrapText="1"/>
    </xf>
    <xf numFmtId="0" fontId="42" fillId="4" borderId="63" xfId="0" applyFont="1" applyFill="1" applyBorder="1" applyAlignment="1">
      <alignment horizontal="justify" vertical="center" wrapText="1"/>
    </xf>
    <xf numFmtId="0" fontId="32" fillId="11" borderId="30" xfId="4" applyFont="1" applyFill="1" applyBorder="1" applyAlignment="1">
      <alignment horizontal="center" vertical="center" wrapText="1"/>
    </xf>
    <xf numFmtId="0" fontId="32" fillId="11" borderId="31" xfId="4" applyFont="1" applyFill="1" applyBorder="1" applyAlignment="1">
      <alignment horizontal="center" vertical="center" wrapText="1"/>
    </xf>
    <xf numFmtId="0" fontId="32" fillId="11"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5" xfId="4" quotePrefix="1" applyFont="1" applyBorder="1" applyAlignment="1">
      <alignment horizontal="left" vertical="center" wrapText="1"/>
    </xf>
    <xf numFmtId="0" fontId="36" fillId="4" borderId="42" xfId="4" quotePrefix="1" applyFont="1" applyFill="1" applyBorder="1" applyAlignment="1">
      <alignment horizontal="left" vertical="top" wrapText="1"/>
    </xf>
    <xf numFmtId="0" fontId="36" fillId="4" borderId="43" xfId="4" quotePrefix="1" applyFont="1" applyFill="1" applyBorder="1" applyAlignment="1">
      <alignment horizontal="left" vertical="top" wrapText="1"/>
    </xf>
    <xf numFmtId="0" fontId="37" fillId="4" borderId="44"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5" xfId="4" quotePrefix="1" applyFont="1" applyFill="1" applyBorder="1" applyAlignment="1">
      <alignment horizontal="justify" vertical="center" wrapText="1"/>
    </xf>
    <xf numFmtId="0" fontId="41" fillId="12" borderId="68" xfId="5" applyFont="1" applyFill="1" applyBorder="1" applyAlignment="1">
      <alignment horizontal="center" vertical="center"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4" borderId="43"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37" fillId="3" borderId="43" xfId="4" quotePrefix="1" applyFont="1" applyFill="1" applyBorder="1" applyAlignment="1">
      <alignment horizontal="left" vertical="top" wrapText="1"/>
    </xf>
    <xf numFmtId="0" fontId="37" fillId="0" borderId="5" xfId="2" applyFont="1" applyBorder="1" applyAlignment="1">
      <alignment horizontal="center" vertical="center" wrapText="1"/>
    </xf>
    <xf numFmtId="0" fontId="37" fillId="0" borderId="7" xfId="2" applyFont="1" applyBorder="1" applyAlignment="1">
      <alignment horizontal="center" vertical="center" wrapText="1"/>
    </xf>
    <xf numFmtId="0" fontId="37" fillId="0" borderId="4" xfId="2" applyFont="1" applyBorder="1" applyAlignment="1">
      <alignment horizontal="center" vertical="center" wrapText="1"/>
    </xf>
    <xf numFmtId="14" fontId="37" fillId="0" borderId="5" xfId="2" applyNumberFormat="1" applyFont="1" applyBorder="1" applyAlignment="1">
      <alignment horizontal="center" vertical="center" wrapText="1"/>
    </xf>
    <xf numFmtId="14" fontId="37" fillId="0" borderId="7" xfId="2" applyNumberFormat="1" applyFont="1" applyBorder="1" applyAlignment="1">
      <alignment horizontal="center" vertical="center" wrapText="1"/>
    </xf>
    <xf numFmtId="14" fontId="37" fillId="0" borderId="4" xfId="2" applyNumberFormat="1" applyFont="1" applyBorder="1" applyAlignment="1">
      <alignment horizontal="center" vertical="center" wrapText="1"/>
    </xf>
    <xf numFmtId="0" fontId="37" fillId="0" borderId="1" xfId="2" applyFont="1" applyBorder="1" applyAlignment="1">
      <alignment horizontal="center" vertical="center" wrapText="1"/>
    </xf>
    <xf numFmtId="0" fontId="37" fillId="4" borderId="1" xfId="2" applyFont="1" applyFill="1" applyBorder="1" applyAlignment="1">
      <alignment horizontal="center" vertical="center" wrapText="1"/>
    </xf>
    <xf numFmtId="14" fontId="37" fillId="0" borderId="76" xfId="2" applyNumberFormat="1" applyFont="1" applyBorder="1" applyAlignment="1">
      <alignment horizontal="center" vertical="center" wrapText="1"/>
    </xf>
    <xf numFmtId="0" fontId="4" fillId="0" borderId="5" xfId="2" applyFont="1" applyBorder="1" applyAlignment="1">
      <alignment horizontal="center" vertical="center" wrapText="1"/>
    </xf>
    <xf numFmtId="0" fontId="4" fillId="0" borderId="7" xfId="2" applyFont="1" applyBorder="1" applyAlignment="1">
      <alignment horizontal="center" vertical="center" wrapText="1"/>
    </xf>
    <xf numFmtId="0" fontId="4" fillId="0" borderId="4" xfId="2" applyFont="1" applyBorder="1" applyAlignment="1">
      <alignment horizontal="center" vertical="center" wrapText="1"/>
    </xf>
    <xf numFmtId="0" fontId="4" fillId="4" borderId="5" xfId="2" applyFont="1" applyFill="1" applyBorder="1" applyAlignment="1">
      <alignment horizontal="center" vertical="center" wrapText="1"/>
    </xf>
    <xf numFmtId="0" fontId="4" fillId="4" borderId="7" xfId="2" applyFont="1" applyFill="1" applyBorder="1" applyAlignment="1">
      <alignment horizontal="center" vertical="center" wrapText="1"/>
    </xf>
    <xf numFmtId="0" fontId="4" fillId="4" borderId="4" xfId="2" applyFont="1" applyFill="1" applyBorder="1" applyAlignment="1">
      <alignment horizontal="center" vertical="center" wrapText="1"/>
    </xf>
    <xf numFmtId="0" fontId="4" fillId="0" borderId="5" xfId="2" applyFont="1" applyBorder="1" applyAlignment="1">
      <alignment horizontal="left" vertical="center" wrapText="1"/>
    </xf>
    <xf numFmtId="0" fontId="4" fillId="0" borderId="7" xfId="2" applyFont="1" applyBorder="1" applyAlignment="1">
      <alignment horizontal="left" vertical="center" wrapText="1"/>
    </xf>
    <xf numFmtId="0" fontId="4" fillId="0" borderId="4" xfId="2" applyFont="1" applyBorder="1" applyAlignment="1">
      <alignment horizontal="left" vertical="center" wrapText="1"/>
    </xf>
    <xf numFmtId="0" fontId="75" fillId="0" borderId="5" xfId="8" applyBorder="1" applyAlignment="1">
      <alignment horizontal="center" vertical="center" wrapText="1"/>
    </xf>
    <xf numFmtId="0" fontId="75" fillId="0" borderId="7" xfId="8" applyBorder="1" applyAlignment="1">
      <alignment horizontal="center" vertical="center" wrapText="1"/>
    </xf>
    <xf numFmtId="0" fontId="75" fillId="0" borderId="4" xfId="8" applyBorder="1" applyAlignment="1">
      <alignment horizontal="center" vertical="center" wrapText="1"/>
    </xf>
    <xf numFmtId="0" fontId="36" fillId="0" borderId="5" xfId="2" applyFont="1" applyBorder="1" applyAlignment="1">
      <alignment horizontal="center" vertical="center" wrapText="1"/>
    </xf>
    <xf numFmtId="0" fontId="36" fillId="0" borderId="7" xfId="2" applyFont="1" applyBorder="1" applyAlignment="1">
      <alignment horizontal="center" vertical="center" wrapText="1"/>
    </xf>
    <xf numFmtId="0" fontId="36" fillId="0" borderId="4" xfId="2" applyFont="1" applyBorder="1" applyAlignment="1">
      <alignment horizontal="center" vertical="center" wrapText="1"/>
    </xf>
    <xf numFmtId="0" fontId="37" fillId="4" borderId="5" xfId="2" applyFont="1" applyFill="1" applyBorder="1" applyAlignment="1">
      <alignment horizontal="center" vertical="center" wrapText="1"/>
    </xf>
    <xf numFmtId="0" fontId="37" fillId="4" borderId="7" xfId="2" applyFont="1" applyFill="1" applyBorder="1" applyAlignment="1">
      <alignment horizontal="center" vertical="center" wrapText="1"/>
    </xf>
    <xf numFmtId="0" fontId="37" fillId="4" borderId="4" xfId="2" applyFont="1" applyFill="1" applyBorder="1" applyAlignment="1">
      <alignment horizontal="center" vertical="center" wrapText="1"/>
    </xf>
    <xf numFmtId="0" fontId="4" fillId="0" borderId="1" xfId="2" applyFont="1" applyBorder="1" applyAlignment="1">
      <alignment horizontal="center" vertical="center" wrapText="1"/>
    </xf>
    <xf numFmtId="9" fontId="4" fillId="0" borderId="1" xfId="2" applyNumberFormat="1" applyFont="1" applyBorder="1" applyAlignment="1">
      <alignment horizontal="center" vertical="center" wrapText="1"/>
    </xf>
    <xf numFmtId="9" fontId="36" fillId="0" borderId="76" xfId="0" applyNumberFormat="1" applyFont="1" applyBorder="1" applyAlignment="1">
      <alignment horizontal="center" vertical="center" wrapText="1"/>
    </xf>
    <xf numFmtId="9" fontId="36" fillId="0" borderId="7" xfId="0" applyNumberFormat="1" applyFont="1" applyBorder="1" applyAlignment="1">
      <alignment horizontal="center" vertical="center" wrapText="1"/>
    </xf>
    <xf numFmtId="9" fontId="36" fillId="0" borderId="4" xfId="0" applyNumberFormat="1" applyFont="1" applyBorder="1" applyAlignment="1">
      <alignment horizontal="center" vertical="center" wrapText="1"/>
    </xf>
    <xf numFmtId="0" fontId="37" fillId="0" borderId="76" xfId="2" applyFont="1" applyBorder="1" applyAlignment="1">
      <alignment horizontal="center" vertical="center" wrapText="1"/>
    </xf>
    <xf numFmtId="0" fontId="37" fillId="4" borderId="4" xfId="2" applyFont="1" applyFill="1" applyBorder="1" applyAlignment="1" applyProtection="1">
      <alignment horizontal="left" vertical="center" wrapText="1"/>
      <protection locked="0"/>
    </xf>
    <xf numFmtId="0" fontId="37" fillId="4" borderId="1" xfId="2" applyFont="1" applyFill="1" applyBorder="1" applyAlignment="1" applyProtection="1">
      <alignment horizontal="left" vertical="center" wrapText="1"/>
      <protection locked="0"/>
    </xf>
    <xf numFmtId="0" fontId="4" fillId="0" borderId="5" xfId="2" applyFont="1" applyBorder="1" applyAlignment="1">
      <alignment horizontal="center" vertical="top" wrapText="1"/>
    </xf>
    <xf numFmtId="0" fontId="4" fillId="0" borderId="7" xfId="2" applyFont="1" applyBorder="1" applyAlignment="1">
      <alignment horizontal="center" vertical="top" wrapText="1"/>
    </xf>
    <xf numFmtId="0" fontId="4" fillId="0" borderId="4" xfId="2" applyFont="1" applyBorder="1" applyAlignment="1">
      <alignment horizontal="center" vertical="top" wrapText="1"/>
    </xf>
    <xf numFmtId="0" fontId="4" fillId="0" borderId="1" xfId="2" applyFont="1" applyBorder="1" applyAlignment="1">
      <alignment horizontal="center" vertical="top" wrapText="1"/>
    </xf>
    <xf numFmtId="9" fontId="4" fillId="0" borderId="5" xfId="2" applyNumberFormat="1" applyFont="1" applyBorder="1" applyAlignment="1">
      <alignment horizontal="center" vertical="center" wrapText="1"/>
    </xf>
    <xf numFmtId="9" fontId="4" fillId="0" borderId="7" xfId="2" applyNumberFormat="1" applyFont="1" applyBorder="1" applyAlignment="1">
      <alignment horizontal="center" vertical="center" wrapText="1"/>
    </xf>
    <xf numFmtId="9" fontId="4" fillId="0" borderId="4" xfId="2" applyNumberFormat="1" applyFont="1" applyBorder="1" applyAlignment="1">
      <alignment horizontal="center" vertical="center" wrapText="1"/>
    </xf>
    <xf numFmtId="9" fontId="4" fillId="4" borderId="4" xfId="2" applyNumberFormat="1" applyFont="1" applyFill="1" applyBorder="1" applyAlignment="1">
      <alignment horizontal="center" vertical="center" wrapText="1"/>
    </xf>
    <xf numFmtId="0" fontId="4" fillId="4" borderId="1" xfId="2" applyFont="1" applyFill="1" applyBorder="1" applyAlignment="1">
      <alignment horizontal="center" vertical="center" wrapText="1"/>
    </xf>
    <xf numFmtId="0" fontId="36" fillId="0" borderId="1" xfId="2" applyFont="1" applyBorder="1" applyAlignment="1">
      <alignment horizontal="center" vertical="center" wrapText="1"/>
    </xf>
    <xf numFmtId="0" fontId="37" fillId="3" borderId="76" xfId="2" applyFont="1" applyFill="1" applyBorder="1" applyAlignment="1" applyProtection="1">
      <alignment horizontal="center" vertical="center" wrapText="1"/>
      <protection locked="0"/>
    </xf>
    <xf numFmtId="0" fontId="37" fillId="3" borderId="7" xfId="2" applyFont="1" applyFill="1" applyBorder="1" applyAlignment="1" applyProtection="1">
      <alignment horizontal="center" vertical="center" wrapText="1"/>
      <protection locked="0"/>
    </xf>
    <xf numFmtId="0" fontId="37" fillId="3" borderId="4" xfId="2" applyFont="1" applyFill="1" applyBorder="1" applyAlignment="1" applyProtection="1">
      <alignment horizontal="center" vertical="center" wrapText="1"/>
      <protection locked="0"/>
    </xf>
    <xf numFmtId="0" fontId="37" fillId="3" borderId="5" xfId="2" applyFont="1" applyFill="1" applyBorder="1" applyAlignment="1" applyProtection="1">
      <alignment horizontal="center" vertical="center" wrapText="1"/>
      <protection locked="0"/>
    </xf>
    <xf numFmtId="0" fontId="37" fillId="3" borderId="1" xfId="2" applyFont="1" applyFill="1" applyBorder="1" applyAlignment="1" applyProtection="1">
      <alignment horizontal="center" vertical="center" wrapText="1"/>
      <protection locked="0"/>
    </xf>
    <xf numFmtId="0" fontId="37" fillId="4" borderId="1" xfId="2" applyFont="1" applyFill="1" applyBorder="1" applyAlignment="1" applyProtection="1">
      <alignment horizontal="center" vertical="center" wrapText="1"/>
      <protection locked="0"/>
    </xf>
    <xf numFmtId="9" fontId="60" fillId="0" borderId="1" xfId="0" applyNumberFormat="1" applyFont="1" applyBorder="1" applyAlignment="1">
      <alignment horizontal="center" vertical="center" wrapText="1"/>
    </xf>
    <xf numFmtId="9" fontId="37" fillId="0" borderId="4" xfId="6" applyFont="1" applyBorder="1" applyAlignment="1">
      <alignment horizontal="center" vertical="center" wrapText="1"/>
    </xf>
    <xf numFmtId="9" fontId="37" fillId="0" borderId="1" xfId="6" applyFont="1" applyBorder="1" applyAlignment="1">
      <alignment horizontal="center" vertical="center" wrapText="1"/>
    </xf>
    <xf numFmtId="9" fontId="60" fillId="3" borderId="1" xfId="0" applyNumberFormat="1" applyFont="1" applyFill="1" applyBorder="1" applyAlignment="1" applyProtection="1">
      <alignment horizontal="center" vertical="center" wrapText="1"/>
      <protection locked="0"/>
    </xf>
    <xf numFmtId="0" fontId="65" fillId="3" borderId="5" xfId="2" applyFont="1" applyFill="1" applyBorder="1" applyAlignment="1" applyProtection="1">
      <alignment horizontal="center" vertical="center" wrapText="1"/>
      <protection locked="0"/>
    </xf>
    <xf numFmtId="0" fontId="65" fillId="3" borderId="7" xfId="2" applyFont="1" applyFill="1" applyBorder="1" applyAlignment="1" applyProtection="1">
      <alignment horizontal="center" vertical="center" wrapText="1"/>
      <protection locked="0"/>
    </xf>
    <xf numFmtId="0" fontId="65" fillId="3" borderId="4" xfId="2" applyFont="1" applyFill="1" applyBorder="1" applyAlignment="1" applyProtection="1">
      <alignment horizontal="center" vertical="center" wrapText="1"/>
      <protection locked="0"/>
    </xf>
    <xf numFmtId="0" fontId="65" fillId="3" borderId="76" xfId="2" applyFont="1" applyFill="1" applyBorder="1" applyAlignment="1" applyProtection="1">
      <alignment horizontal="center" vertical="center" wrapText="1"/>
      <protection locked="0"/>
    </xf>
    <xf numFmtId="0" fontId="37" fillId="3" borderId="79" xfId="2" applyFont="1" applyFill="1" applyBorder="1" applyAlignment="1" applyProtection="1">
      <alignment horizontal="center" vertical="center" wrapText="1"/>
      <protection locked="0"/>
    </xf>
    <xf numFmtId="9" fontId="36" fillId="0" borderId="1" xfId="0" applyNumberFormat="1" applyFont="1" applyBorder="1" applyAlignment="1">
      <alignment horizontal="center" vertical="center" wrapText="1"/>
    </xf>
    <xf numFmtId="0" fontId="37" fillId="3" borderId="4" xfId="2" applyFont="1" applyFill="1" applyBorder="1" applyAlignment="1" applyProtection="1">
      <alignment horizontal="left" vertical="center" wrapText="1"/>
      <protection locked="0"/>
    </xf>
    <xf numFmtId="0" fontId="37" fillId="3" borderId="1" xfId="2" applyFont="1" applyFill="1" applyBorder="1" applyAlignment="1" applyProtection="1">
      <alignment horizontal="left" vertical="center" wrapText="1"/>
      <protection locked="0"/>
    </xf>
    <xf numFmtId="3" fontId="37" fillId="3" borderId="76" xfId="2" applyNumberFormat="1" applyFont="1" applyFill="1" applyBorder="1" applyAlignment="1" applyProtection="1">
      <alignment horizontal="center" vertical="center" wrapText="1"/>
      <protection locked="0"/>
    </xf>
    <xf numFmtId="3" fontId="37" fillId="3" borderId="7" xfId="2" applyNumberFormat="1" applyFont="1" applyFill="1" applyBorder="1" applyAlignment="1" applyProtection="1">
      <alignment horizontal="center" vertical="center" wrapText="1"/>
      <protection locked="0"/>
    </xf>
    <xf numFmtId="3" fontId="37" fillId="3" borderId="4" xfId="2" applyNumberFormat="1" applyFont="1" applyFill="1" applyBorder="1" applyAlignment="1" applyProtection="1">
      <alignment horizontal="center" vertical="center" wrapText="1"/>
      <protection locked="0"/>
    </xf>
    <xf numFmtId="9" fontId="60" fillId="3" borderId="4" xfId="0" applyNumberFormat="1" applyFont="1" applyFill="1" applyBorder="1" applyAlignment="1" applyProtection="1">
      <alignment horizontal="center" vertical="center" wrapText="1"/>
      <protection locked="0"/>
    </xf>
    <xf numFmtId="3" fontId="37" fillId="3" borderId="5" xfId="2" applyNumberFormat="1" applyFont="1" applyFill="1" applyBorder="1" applyAlignment="1" applyProtection="1">
      <alignment horizontal="center" vertical="center" wrapText="1"/>
      <protection locked="0"/>
    </xf>
    <xf numFmtId="3" fontId="37" fillId="3" borderId="1" xfId="2" applyNumberFormat="1" applyFont="1" applyFill="1" applyBorder="1" applyAlignment="1" applyProtection="1">
      <alignment horizontal="center" vertical="center" wrapText="1"/>
      <protection locked="0"/>
    </xf>
    <xf numFmtId="9" fontId="36" fillId="0" borderId="5" xfId="0" applyNumberFormat="1" applyFont="1" applyBorder="1" applyAlignment="1">
      <alignment horizontal="center" vertical="center" wrapText="1"/>
    </xf>
    <xf numFmtId="0" fontId="37" fillId="19" borderId="4" xfId="2" applyFont="1" applyFill="1" applyBorder="1" applyAlignment="1">
      <alignment horizontal="center" vertical="center" wrapText="1"/>
    </xf>
    <xf numFmtId="0" fontId="37" fillId="19" borderId="1" xfId="2" applyFont="1" applyFill="1" applyBorder="1" applyAlignment="1">
      <alignment horizontal="center" vertical="center" wrapText="1"/>
    </xf>
    <xf numFmtId="9" fontId="36" fillId="0" borderId="8" xfId="0" applyNumberFormat="1" applyFont="1" applyBorder="1" applyAlignment="1">
      <alignment horizontal="center" vertical="center" wrapText="1"/>
    </xf>
    <xf numFmtId="0" fontId="65" fillId="3" borderId="1" xfId="2" applyFont="1" applyFill="1" applyBorder="1" applyAlignment="1" applyProtection="1">
      <alignment horizontal="center" vertical="center" wrapText="1"/>
      <protection locked="0"/>
    </xf>
    <xf numFmtId="14" fontId="37" fillId="4" borderId="1" xfId="2" applyNumberFormat="1" applyFont="1" applyFill="1" applyBorder="1" applyAlignment="1">
      <alignment horizontal="center" vertical="center" wrapText="1"/>
    </xf>
    <xf numFmtId="0" fontId="36" fillId="0" borderId="71" xfId="2" applyFont="1" applyBorder="1" applyAlignment="1" applyProtection="1">
      <alignment horizontal="center" vertical="center"/>
      <protection locked="0"/>
    </xf>
    <xf numFmtId="0" fontId="36" fillId="0" borderId="42" xfId="2" applyFont="1" applyBorder="1" applyAlignment="1" applyProtection="1">
      <alignment horizontal="center" vertical="center"/>
      <protection locked="0"/>
    </xf>
    <xf numFmtId="0" fontId="36" fillId="0" borderId="20" xfId="2" applyFont="1" applyBorder="1" applyAlignment="1" applyProtection="1">
      <alignment horizontal="center" vertical="center"/>
      <protection locked="0"/>
    </xf>
    <xf numFmtId="0" fontId="36" fillId="0" borderId="72" xfId="2" applyFont="1" applyBorder="1" applyAlignment="1" applyProtection="1">
      <alignment horizontal="center" vertical="center"/>
      <protection locked="0"/>
    </xf>
    <xf numFmtId="0" fontId="36" fillId="0" borderId="0" xfId="2" applyFont="1" applyBorder="1" applyAlignment="1" applyProtection="1">
      <alignment horizontal="center" vertical="center"/>
      <protection locked="0"/>
    </xf>
    <xf numFmtId="0" fontId="36" fillId="0" borderId="73" xfId="2" applyFont="1" applyBorder="1" applyAlignment="1" applyProtection="1">
      <alignment horizontal="center" vertical="center"/>
      <protection locked="0"/>
    </xf>
    <xf numFmtId="0" fontId="36" fillId="0" borderId="11" xfId="2" applyFont="1" applyBorder="1" applyAlignment="1" applyProtection="1">
      <alignment horizontal="center" vertical="center"/>
      <protection locked="0"/>
    </xf>
    <xf numFmtId="0" fontId="36" fillId="0" borderId="9" xfId="2" applyFont="1" applyBorder="1" applyAlignment="1" applyProtection="1">
      <alignment horizontal="center" vertical="center"/>
      <protection locked="0"/>
    </xf>
    <xf numFmtId="0" fontId="36" fillId="0" borderId="64" xfId="2" applyFont="1" applyBorder="1" applyAlignment="1" applyProtection="1">
      <alignment horizontal="center" vertical="center"/>
      <protection locked="0"/>
    </xf>
    <xf numFmtId="0" fontId="36" fillId="0" borderId="8" xfId="2" applyFont="1" applyBorder="1" applyAlignment="1">
      <alignment horizontal="center" vertical="center" wrapText="1"/>
    </xf>
    <xf numFmtId="0" fontId="36" fillId="0" borderId="10" xfId="2" applyFont="1" applyBorder="1" applyAlignment="1">
      <alignment horizontal="center" vertical="center" wrapText="1"/>
    </xf>
    <xf numFmtId="0" fontId="36" fillId="0" borderId="19" xfId="2" applyFont="1" applyBorder="1" applyAlignment="1">
      <alignment horizontal="center" vertical="center" wrapText="1"/>
    </xf>
    <xf numFmtId="9" fontId="4" fillId="0" borderId="1" xfId="6" applyFont="1" applyBorder="1" applyAlignment="1">
      <alignment horizontal="center" vertical="center" wrapText="1"/>
    </xf>
    <xf numFmtId="0" fontId="36" fillId="24" borderId="1" xfId="2" applyFont="1" applyFill="1" applyBorder="1" applyAlignment="1">
      <alignment horizontal="center" vertical="center" wrapText="1"/>
    </xf>
    <xf numFmtId="14" fontId="37" fillId="0" borderId="1" xfId="2" applyNumberFormat="1" applyFont="1" applyBorder="1" applyAlignment="1">
      <alignment horizontal="center" vertical="center" wrapText="1"/>
    </xf>
    <xf numFmtId="0" fontId="76" fillId="0" borderId="1" xfId="2" applyFont="1" applyBorder="1" applyAlignment="1">
      <alignment horizontal="center" vertical="center" wrapText="1"/>
    </xf>
    <xf numFmtId="9" fontId="60" fillId="4" borderId="1" xfId="0" applyNumberFormat="1" applyFont="1" applyFill="1" applyBorder="1" applyAlignment="1">
      <alignment horizontal="center" vertical="center" wrapText="1"/>
    </xf>
    <xf numFmtId="9" fontId="37" fillId="4" borderId="1" xfId="6" applyFont="1" applyFill="1" applyBorder="1" applyAlignment="1">
      <alignment horizontal="center" vertical="center" wrapText="1"/>
    </xf>
    <xf numFmtId="0" fontId="66" fillId="0" borderId="30" xfId="0" applyFont="1" applyBorder="1" applyAlignment="1">
      <alignment horizontal="center" vertical="center" wrapText="1"/>
    </xf>
    <xf numFmtId="0" fontId="66" fillId="0" borderId="31" xfId="0" applyFont="1" applyBorder="1" applyAlignment="1">
      <alignment horizontal="center" vertical="center" wrapText="1"/>
    </xf>
    <xf numFmtId="0" fontId="66" fillId="0" borderId="32" xfId="0" applyFont="1" applyBorder="1" applyAlignment="1">
      <alignment horizontal="center" vertical="center" wrapText="1"/>
    </xf>
    <xf numFmtId="0" fontId="37" fillId="0" borderId="1" xfId="0" applyFont="1" applyBorder="1" applyAlignment="1">
      <alignment horizontal="left" vertical="center" wrapText="1"/>
    </xf>
    <xf numFmtId="0" fontId="37" fillId="3" borderId="1" xfId="2" quotePrefix="1" applyFont="1" applyFill="1" applyBorder="1" applyAlignment="1" applyProtection="1">
      <alignment horizontal="center" vertical="center" wrapText="1"/>
      <protection locked="0"/>
    </xf>
    <xf numFmtId="0" fontId="37" fillId="0" borderId="1" xfId="0" applyFont="1" applyBorder="1" applyAlignment="1">
      <alignment horizontal="center" vertical="center" wrapText="1"/>
    </xf>
    <xf numFmtId="0" fontId="37" fillId="0" borderId="71" xfId="2" applyFont="1" applyBorder="1" applyAlignment="1" applyProtection="1">
      <alignment horizontal="center" vertical="center" wrapText="1"/>
      <protection locked="0"/>
    </xf>
    <xf numFmtId="0" fontId="37" fillId="0" borderId="42" xfId="2" applyFont="1" applyBorder="1" applyAlignment="1" applyProtection="1">
      <alignment horizontal="center" vertical="center" wrapText="1"/>
      <protection locked="0"/>
    </xf>
    <xf numFmtId="0" fontId="37" fillId="0" borderId="20" xfId="2" applyFont="1" applyBorder="1" applyAlignment="1" applyProtection="1">
      <alignment horizontal="center" vertical="center" wrapText="1"/>
      <protection locked="0"/>
    </xf>
    <xf numFmtId="0" fontId="37" fillId="0" borderId="11" xfId="2" applyFont="1" applyBorder="1" applyAlignment="1" applyProtection="1">
      <alignment horizontal="center" vertical="center" wrapText="1"/>
      <protection locked="0"/>
    </xf>
    <xf numFmtId="0" fontId="37" fillId="0" borderId="9" xfId="2" applyFont="1" applyBorder="1" applyAlignment="1" applyProtection="1">
      <alignment horizontal="center" vertical="center" wrapText="1"/>
      <protection locked="0"/>
    </xf>
    <xf numFmtId="0" fontId="37" fillId="0" borderId="64" xfId="2" applyFont="1" applyBorder="1" applyAlignment="1" applyProtection="1">
      <alignment horizontal="center" vertical="center" wrapText="1"/>
      <protection locked="0"/>
    </xf>
    <xf numFmtId="0" fontId="59" fillId="23" borderId="1" xfId="7" applyFont="1" applyBorder="1" applyAlignment="1">
      <alignment horizontal="center" vertical="center" wrapText="1"/>
    </xf>
    <xf numFmtId="0" fontId="36" fillId="0" borderId="1" xfId="0" applyFont="1" applyBorder="1" applyAlignment="1">
      <alignment horizontal="center" vertical="center" wrapText="1"/>
    </xf>
    <xf numFmtId="9" fontId="37" fillId="0" borderId="1" xfId="2" applyNumberFormat="1" applyFont="1" applyBorder="1" applyAlignment="1">
      <alignment horizontal="center" vertical="center" wrapText="1"/>
    </xf>
    <xf numFmtId="0" fontId="36" fillId="0" borderId="1" xfId="2" applyFont="1" applyBorder="1" applyAlignment="1">
      <alignment horizontal="center" vertical="center"/>
    </xf>
    <xf numFmtId="0" fontId="37" fillId="2" borderId="1" xfId="2" applyFont="1" applyFill="1" applyBorder="1" applyAlignment="1">
      <alignment horizontal="center"/>
    </xf>
    <xf numFmtId="0" fontId="61" fillId="5" borderId="8" xfId="0" applyFont="1" applyFill="1" applyBorder="1" applyAlignment="1">
      <alignment horizontal="center" vertical="center"/>
    </xf>
    <xf numFmtId="0" fontId="61" fillId="5" borderId="10" xfId="0" applyFont="1" applyFill="1" applyBorder="1" applyAlignment="1">
      <alignment horizontal="center" vertical="center"/>
    </xf>
    <xf numFmtId="0" fontId="61" fillId="5" borderId="19" xfId="0" applyFont="1" applyFill="1" applyBorder="1" applyAlignment="1">
      <alignment horizontal="center" vertical="center"/>
    </xf>
    <xf numFmtId="0" fontId="4" fillId="0" borderId="0" xfId="2" applyFont="1" applyAlignment="1">
      <alignment horizontal="center" vertical="center" wrapText="1"/>
    </xf>
    <xf numFmtId="0" fontId="59" fillId="23" borderId="1" xfId="7" applyFont="1" applyBorder="1" applyAlignment="1">
      <alignment horizontal="center" vertical="center"/>
    </xf>
    <xf numFmtId="9" fontId="36" fillId="0" borderId="1" xfId="2" applyNumberFormat="1" applyFont="1" applyBorder="1" applyAlignment="1">
      <alignment horizontal="center" vertical="center" wrapText="1"/>
    </xf>
    <xf numFmtId="0" fontId="4" fillId="0" borderId="76" xfId="2" applyFont="1" applyBorder="1" applyAlignment="1">
      <alignment horizontal="center" vertical="center" wrapText="1"/>
    </xf>
    <xf numFmtId="0" fontId="61" fillId="25" borderId="8" xfId="2" applyFont="1" applyFill="1" applyBorder="1" applyAlignment="1">
      <alignment horizontal="center" vertical="center" wrapText="1"/>
    </xf>
    <xf numFmtId="0" fontId="61" fillId="25" borderId="10" xfId="2" applyFont="1" applyFill="1" applyBorder="1" applyAlignment="1">
      <alignment horizontal="center" vertical="center" wrapText="1"/>
    </xf>
    <xf numFmtId="0" fontId="61" fillId="25" borderId="19" xfId="2" applyFont="1" applyFill="1" applyBorder="1" applyAlignment="1">
      <alignment horizontal="center" vertical="center" wrapText="1"/>
    </xf>
    <xf numFmtId="9" fontId="37" fillId="25" borderId="8" xfId="2" applyNumberFormat="1" applyFont="1" applyFill="1" applyBorder="1" applyAlignment="1">
      <alignment horizontal="center" vertical="center" wrapText="1"/>
    </xf>
    <xf numFmtId="9" fontId="37" fillId="25" borderId="10" xfId="2" applyNumberFormat="1" applyFont="1" applyFill="1" applyBorder="1" applyAlignment="1">
      <alignment horizontal="center" vertical="center" wrapText="1"/>
    </xf>
    <xf numFmtId="9" fontId="37" fillId="25" borderId="19" xfId="2" applyNumberFormat="1" applyFont="1" applyFill="1" applyBorder="1" applyAlignment="1">
      <alignment horizontal="center" vertical="center" wrapText="1"/>
    </xf>
    <xf numFmtId="9" fontId="4" fillId="19" borderId="4" xfId="2" applyNumberFormat="1" applyFont="1" applyFill="1" applyBorder="1" applyAlignment="1">
      <alignment horizontal="center" vertical="center" wrapText="1"/>
    </xf>
    <xf numFmtId="0" fontId="4" fillId="19" borderId="1" xfId="2" applyFont="1" applyFill="1" applyBorder="1" applyAlignment="1">
      <alignment horizontal="center" vertical="center" wrapText="1"/>
    </xf>
    <xf numFmtId="0" fontId="4" fillId="0" borderId="7" xfId="2" applyFont="1" applyBorder="1" applyAlignment="1">
      <alignment vertical="center" wrapText="1"/>
    </xf>
    <xf numFmtId="0" fontId="4" fillId="0" borderId="4" xfId="2" applyFont="1" applyBorder="1" applyAlignment="1">
      <alignment vertical="center" wrapText="1"/>
    </xf>
    <xf numFmtId="0" fontId="74" fillId="4" borderId="5" xfId="2" applyFont="1" applyFill="1" applyBorder="1" applyAlignment="1">
      <alignment horizontal="center" vertical="center" wrapText="1"/>
    </xf>
    <xf numFmtId="0" fontId="74" fillId="4" borderId="7" xfId="2" applyFont="1" applyFill="1" applyBorder="1" applyAlignment="1">
      <alignment horizontal="center" vertical="center" wrapText="1"/>
    </xf>
    <xf numFmtId="0" fontId="74" fillId="4" borderId="4" xfId="2" applyFont="1" applyFill="1" applyBorder="1" applyAlignment="1">
      <alignment horizontal="center" vertical="center" wrapText="1"/>
    </xf>
    <xf numFmtId="0" fontId="67" fillId="0" borderId="5" xfId="0" applyFont="1" applyBorder="1" applyAlignment="1">
      <alignment horizontal="center" vertical="center" wrapText="1"/>
    </xf>
    <xf numFmtId="0" fontId="67" fillId="0" borderId="7" xfId="0" applyFont="1" applyBorder="1" applyAlignment="1">
      <alignment horizontal="center" vertical="center" wrapText="1"/>
    </xf>
    <xf numFmtId="0" fontId="67" fillId="0" borderId="4"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4" borderId="8" xfId="2" applyFont="1" applyFill="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13" fillId="0" borderId="1" xfId="2" applyFont="1" applyBorder="1" applyAlignment="1">
      <alignment horizontal="center" vertical="center"/>
    </xf>
    <xf numFmtId="0" fontId="2" fillId="2" borderId="1" xfId="2" applyFill="1" applyBorder="1" applyAlignment="1">
      <alignment horizontal="center"/>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2" fillId="0" borderId="8" xfId="2" applyFont="1" applyBorder="1" applyAlignment="1">
      <alignment horizontal="left" vertical="center" wrapText="1"/>
    </xf>
    <xf numFmtId="0" fontId="12" fillId="0" borderId="10" xfId="2" applyFont="1" applyBorder="1" applyAlignment="1">
      <alignment horizontal="left" vertical="center" wrapText="1"/>
    </xf>
    <xf numFmtId="0" fontId="12" fillId="0" borderId="19" xfId="2" applyFont="1" applyBorder="1" applyAlignment="1">
      <alignment horizontal="left" vertical="center" wrapText="1"/>
    </xf>
    <xf numFmtId="0" fontId="6" fillId="4" borderId="1" xfId="2" applyFont="1" applyFill="1" applyBorder="1" applyAlignment="1">
      <alignment horizontal="center" vertical="center" wrapText="1"/>
    </xf>
    <xf numFmtId="0" fontId="13" fillId="0" borderId="1" xfId="2" applyFont="1" applyBorder="1" applyAlignment="1">
      <alignment horizontal="center" vertical="center" wrapText="1"/>
    </xf>
    <xf numFmtId="0" fontId="13" fillId="0" borderId="65" xfId="2" applyFont="1" applyBorder="1" applyAlignment="1">
      <alignment horizontal="center" vertical="center" textRotation="90" wrapText="1"/>
    </xf>
    <xf numFmtId="0" fontId="13" fillId="0" borderId="66"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13" fillId="0" borderId="8" xfId="2" applyFont="1" applyBorder="1" applyAlignment="1">
      <alignment horizontal="center" vertical="center" textRotation="90" wrapText="1"/>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7"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4" xfId="2" applyNumberFormat="1" applyFont="1" applyBorder="1" applyAlignment="1">
      <alignment horizontal="center" vertical="center" wrapText="1"/>
    </xf>
    <xf numFmtId="0" fontId="30" fillId="0" borderId="72" xfId="2" applyFont="1" applyBorder="1" applyAlignment="1">
      <alignment horizontal="center" vertical="center" wrapText="1"/>
    </xf>
    <xf numFmtId="0" fontId="30" fillId="0" borderId="0" xfId="2" applyFont="1" applyAlignment="1">
      <alignment horizontal="center" vertical="center" wrapText="1"/>
    </xf>
    <xf numFmtId="0" fontId="30" fillId="0" borderId="73"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0" fillId="0" borderId="4"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0" fontId="6" fillId="0" borderId="77" xfId="2" applyFont="1" applyBorder="1" applyAlignment="1">
      <alignment horizontal="center" vertical="center" wrapText="1"/>
    </xf>
    <xf numFmtId="0" fontId="6" fillId="0" borderId="5" xfId="2" applyFont="1" applyBorder="1" applyAlignment="1">
      <alignment horizontal="left" vertical="center" wrapText="1"/>
    </xf>
    <xf numFmtId="9" fontId="20" fillId="0" borderId="76"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79" xfId="0" applyNumberFormat="1" applyFont="1" applyBorder="1" applyAlignment="1">
      <alignment horizontal="center" vertical="center" wrapText="1"/>
    </xf>
    <xf numFmtId="9" fontId="20" fillId="0" borderId="71"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13" fillId="19" borderId="6" xfId="0" applyNumberFormat="1" applyFont="1" applyFill="1" applyBorder="1" applyAlignment="1">
      <alignment horizontal="center" vertical="center" wrapText="1"/>
    </xf>
    <xf numFmtId="9" fontId="13" fillId="19" borderId="1" xfId="0" applyNumberFormat="1" applyFont="1" applyFill="1" applyBorder="1" applyAlignment="1">
      <alignment horizontal="center" vertical="center" wrapText="1"/>
    </xf>
    <xf numFmtId="9" fontId="13" fillId="19" borderId="28" xfId="0" applyNumberFormat="1" applyFont="1" applyFill="1" applyBorder="1" applyAlignment="1">
      <alignment horizontal="center" vertical="center" wrapText="1"/>
    </xf>
    <xf numFmtId="9" fontId="22" fillId="0" borderId="5" xfId="0" applyNumberFormat="1" applyFont="1" applyBorder="1" applyAlignment="1">
      <alignment horizontal="center" vertical="center" wrapText="1"/>
    </xf>
    <xf numFmtId="9" fontId="22" fillId="0" borderId="39"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0" fontId="49" fillId="18" borderId="74" xfId="0" applyFont="1" applyFill="1" applyBorder="1" applyAlignment="1">
      <alignment horizontal="center" vertical="center" wrapText="1"/>
    </xf>
    <xf numFmtId="0" fontId="49" fillId="18" borderId="75" xfId="0" applyFont="1" applyFill="1" applyBorder="1" applyAlignment="1">
      <alignment horizontal="center" vertical="center" wrapText="1"/>
    </xf>
    <xf numFmtId="0" fontId="47" fillId="0" borderId="5"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7" fillId="17" borderId="5" xfId="0" applyFont="1" applyFill="1" applyBorder="1" applyAlignment="1">
      <alignment horizontal="center" vertical="center" wrapText="1"/>
    </xf>
    <xf numFmtId="0" fontId="47" fillId="17" borderId="7" xfId="0" applyFont="1" applyFill="1" applyBorder="1" applyAlignment="1">
      <alignment horizontal="center" vertical="center" wrapText="1"/>
    </xf>
    <xf numFmtId="0" fontId="47" fillId="17" borderId="4" xfId="0" applyFont="1" applyFill="1" applyBorder="1" applyAlignment="1">
      <alignment horizontal="center" vertical="center"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3" fillId="0" borderId="11" xfId="2" applyFont="1" applyBorder="1" applyAlignment="1">
      <alignment horizontal="center" vertical="center" wrapText="1"/>
    </xf>
    <xf numFmtId="0" fontId="13" fillId="0" borderId="9" xfId="2" applyFont="1" applyBorder="1" applyAlignment="1">
      <alignment horizontal="center" vertical="center" wrapText="1"/>
    </xf>
  </cellXfs>
  <cellStyles count="9">
    <cellStyle name="Bueno" xfId="7" builtinId="26"/>
    <cellStyle name="Hipervínculo" xfId="8" builtinId="8"/>
    <cellStyle name="Nor}al" xfId="1"/>
    <cellStyle name="Normal" xfId="0" builtinId="0"/>
    <cellStyle name="Normal - Style1 2" xfId="4"/>
    <cellStyle name="Normal 2" xfId="2"/>
    <cellStyle name="Normal 2 2" xfId="5"/>
    <cellStyle name="Normal 3" xfId="3"/>
    <cellStyle name="Porcentaje" xfId="6" builtinId="5"/>
  </cellStyles>
  <dxfs count="1769">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ont>
        <color rgb="FF9C0006"/>
      </font>
      <fill>
        <patternFill>
          <bgColor rgb="FFFFC7CE"/>
        </patternFill>
      </fill>
    </dxf>
    <dxf>
      <fill>
        <patternFill>
          <bgColor rgb="FFFFFF00"/>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ont>
        <color rgb="FF9C0006"/>
      </font>
      <fill>
        <patternFill>
          <bgColor rgb="FFFFC7CE"/>
        </patternFill>
      </fill>
    </dxf>
    <dxf>
      <fill>
        <patternFill>
          <bgColor rgb="FFFFFF00"/>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ont>
        <color rgb="FF9C0006"/>
      </font>
      <fill>
        <patternFill>
          <bgColor rgb="FFFFC7CE"/>
        </patternFill>
      </fill>
    </dxf>
    <dxf>
      <fill>
        <patternFill>
          <bgColor rgb="FFFFFF00"/>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theme="6" tint="0.59996337778862885"/>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ill>
        <patternFill>
          <bgColor theme="6" tint="0.59996337778862885"/>
        </patternFill>
      </fill>
    </dxf>
    <dxf>
      <font>
        <color auto="1"/>
      </font>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rgb="FF9C0006"/>
      </font>
      <fill>
        <patternFill>
          <bgColor rgb="FFFFC7CE"/>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theme="6" tint="0.59996337778862885"/>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6" tint="0.59996337778862885"/>
        </patternFill>
      </fill>
    </dxf>
    <dxf>
      <fill>
        <patternFill>
          <bgColor rgb="FF00B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59996337778862885"/>
        </patternFill>
      </fill>
    </dxf>
    <dxf>
      <fill>
        <patternFill>
          <bgColor theme="6" tint="0.39994506668294322"/>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theme="6"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6" tint="0.39994506668294322"/>
        </patternFill>
      </fill>
    </dxf>
  </dxfs>
  <tableStyles count="1" defaultTableStyle="TableStyleMedium2" defaultPivotStyle="PivotStyleMedium9">
    <tableStyle name="Estilo de tabla 1" pivot="0" count="0"/>
  </tableStyles>
  <colors>
    <mruColors>
      <color rgb="FFC3ABC3"/>
      <color rgb="FFF0F5C1"/>
      <color rgb="FF046202"/>
      <color rgb="FFC6F0CE"/>
      <color rgb="FF9C0006"/>
      <color rgb="FF9D5600"/>
      <color rgb="FFFFEC9C"/>
      <color rgb="FFFFC7CE"/>
      <color rgb="FFADDB7B"/>
      <color rgb="FFFF2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314740</xdr:colOff>
      <xdr:row>0</xdr:row>
      <xdr:rowOff>49696</xdr:rowOff>
    </xdr:from>
    <xdr:ext cx="720587" cy="720587"/>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314740" y="49696"/>
          <a:ext cx="720587" cy="720587"/>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29</xdr:col>
      <xdr:colOff>207168</xdr:colOff>
      <xdr:row>26</xdr:row>
      <xdr:rowOff>128588</xdr:rowOff>
    </xdr:from>
    <xdr:to>
      <xdr:col>34</xdr:col>
      <xdr:colOff>1475285</xdr:colOff>
      <xdr:row>44</xdr:row>
      <xdr:rowOff>195615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33</xdr:col>
      <xdr:colOff>889000</xdr:colOff>
      <xdr:row>28</xdr:row>
      <xdr:rowOff>0</xdr:rowOff>
    </xdr:from>
    <xdr:to>
      <xdr:col>49</xdr:col>
      <xdr:colOff>238128</xdr:colOff>
      <xdr:row>44</xdr:row>
      <xdr:rowOff>100732</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Gestion%20del%20conocimiento%20e%20Innovac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OFICINA%20DE%20CONTROL%20INTERNO%20OC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OFICINA%20DE%20TECNOLOGI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VIHERRERA/Downloads/Formato_mapa_%20riesgo_integralTecinformacion%20(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v2OFICINA%20DE%20PLANEACI&#211;N.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Monitoreo/SECRETARIA%20GENERAL%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SOTELO/Downloads/Formato_mapa_riesgos_integral_v2%20-%20Direcci&#243;n%20Financier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Recursos%20f&#237;sicos%20administrativ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Subdireccion%20de%20Participaci&#243;n%20RELACI&#211;N%20CON%20LA%20CIUDADANI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Talento%20humano%20Riesgos%20TH%202026%20Remitidos%20OA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comununicaciones%20Gesti&#243;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CONROL%20DISCIPLINARIO%20INTERNO.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Direcci&#243;n%20Financier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WSOTELO/Downloads/Insumo%20para%20compilar%20matrices%20en%20mapa%20de%20riesgos%202026/Direcci&#243;n%20Jur&#237;dica%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Hoja1"/>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sheetData sheetId="1"/>
      <sheetData sheetId="2"/>
      <sheetData sheetId="3"/>
      <sheetData sheetId="4"/>
      <sheetData sheetId="5"/>
      <sheetData sheetId="6"/>
      <sheetData sheetId="7">
        <row r="53">
          <cell r="D53" t="str">
            <v>Impacto</v>
          </cell>
        </row>
      </sheetData>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51">
          <cell r="B51" t="str">
            <v>Preventivo</v>
          </cell>
          <cell r="C51">
            <v>0.25</v>
          </cell>
          <cell r="D51" t="str">
            <v>Probabilidad</v>
          </cell>
        </row>
        <row r="52">
          <cell r="B52" t="str">
            <v>Detectivo</v>
          </cell>
          <cell r="C52">
            <v>0.15</v>
          </cell>
          <cell r="D52" t="str">
            <v>Probabilidad</v>
          </cell>
        </row>
        <row r="53">
          <cell r="B53" t="str">
            <v>Correctivo</v>
          </cell>
          <cell r="C53">
            <v>0.1</v>
          </cell>
          <cell r="D53" t="str">
            <v>Impacto</v>
          </cell>
        </row>
        <row r="54">
          <cell r="B54" t="str">
            <v>Automático</v>
          </cell>
          <cell r="C54">
            <v>0.25</v>
          </cell>
        </row>
        <row r="55">
          <cell r="B55" t="str">
            <v>Manual</v>
          </cell>
          <cell r="C55">
            <v>0.15</v>
          </cell>
        </row>
      </sheetData>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 val="Talento humano Riesgos TH 2026 "/>
    </sheetNames>
    <sheetDataSet>
      <sheetData sheetId="0" refreshError="1"/>
      <sheetData sheetId="1">
        <row r="60">
          <cell r="I60" t="str">
            <v>Talento_Humano</v>
          </cell>
        </row>
      </sheetData>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 val="comununicaciones Gestión"/>
    </sheetNames>
    <sheetDataSet>
      <sheetData sheetId="0" refreshError="1"/>
      <sheetData sheetId="1">
        <row r="120">
          <cell r="I120" t="str">
            <v>Transacción_u_Operación_aplica_para_LA_FT_FP</v>
          </cell>
        </row>
      </sheetData>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11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MAPA FINAL"/>
      <sheetName val="3 FORMULA PROBABILIDADES"/>
      <sheetName val="3 MAPA CALOR INHEREN Y RESIDUAL"/>
      <sheetName val="4 MAPA CALOR INHERENTE"/>
      <sheetName val="6 MAPA CALOR RESIDUAL"/>
      <sheetName val="5 VALORACIÓN DEL CONTROL"/>
      <sheetName val="4 FORMULAS"/>
      <sheetName val="9 RIESGO DEL PROCESO"/>
      <sheetName val="8 MAPA RIESG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ables/table1.xml><?xml version="1.0" encoding="utf-8"?>
<table xmlns="http://schemas.openxmlformats.org/spreadsheetml/2006/main" id="6" name="Tabla6" displayName="Tabla6" ref="A30:E36" totalsRowShown="0" headerRowDxfId="44" dataDxfId="43">
  <autoFilter ref="A30:E36"/>
  <tableColumns count="5">
    <tableColumn id="1" name="Gestión" dataDxfId="42"/>
    <tableColumn id="2" name="Fiscal" dataDxfId="41"/>
    <tableColumn id="3" name="Seguridad_Información" dataDxfId="40"/>
    <tableColumn id="4" name="Integridad_Pública_Corrupción" dataDxfId="39"/>
    <tableColumn id="5" name="Integridad_Pública_LA_FT_FP" dataDxfId="38"/>
  </tableColumns>
  <tableStyleInfo name="TableStyleMedium2" showFirstColumn="0" showLastColumn="0" showRowStripes="1" showColumnStripes="0"/>
</table>
</file>

<file path=xl/tables/table2.xml><?xml version="1.0" encoding="utf-8"?>
<table xmlns="http://schemas.openxmlformats.org/spreadsheetml/2006/main" id="2" name="Tabla2" displayName="Tabla2" ref="A37:F46" totalsRowShown="0" headerRowDxfId="37" dataDxfId="36">
  <autoFilter ref="A37:F46"/>
  <tableColumns count="6">
    <tableColumn id="1" name="Ejecución_administración_de_procesos" dataDxfId="35"/>
    <tableColumn id="2" name="Transacción_u_Operación_aplica_para_LA_FT_FP" dataDxfId="34"/>
    <tableColumn id="3" name="Talento_Humano" dataDxfId="33"/>
    <tableColumn id="4" name="Tecnología" dataDxfId="32"/>
    <tableColumn id="5" name="Infraestructura" dataDxfId="31"/>
    <tableColumn id="6" name="Evento_externo" dataDxfId="30"/>
  </tableColumns>
  <tableStyleInfo name="TableStyleLight16" showFirstColumn="0" showLastColumn="0" showRowStripes="1" showColumnStripes="0"/>
</table>
</file>

<file path=xl/tables/table3.xml><?xml version="1.0" encoding="utf-8"?>
<table xmlns="http://schemas.openxmlformats.org/spreadsheetml/2006/main" id="3" name="Tabla3" displayName="Tabla3" ref="H36:I42" totalsRowShown="0" headerRowDxfId="29" dataDxfId="28">
  <autoFilter ref="H36:I42"/>
  <tableColumns count="2">
    <tableColumn id="1" name="FACTOR DE RIESGO" dataDxfId="27"/>
    <tableColumn id="2" name="Descripción" dataDxfId="26"/>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https://concejobogotagovco-my.sharepoint.com/:f:/g/personal/otecnologia_concejobogota_gov_co/IgBz6BcyLiqiTIu-UF7kv-NfARVIlTCEX5yAgj887alhtY8?e=uGTib8" TargetMode="External"/><Relationship Id="rId13" Type="http://schemas.openxmlformats.org/officeDocument/2006/relationships/hyperlink" Target="https://drive.google.com/drive/folders/1hYLn1-zXdvvEmrNkhS64nilE2z-1sgn7?usp=drive_link" TargetMode="External"/><Relationship Id="rId18" Type="http://schemas.openxmlformats.org/officeDocument/2006/relationships/printerSettings" Target="../printerSettings/printerSettings2.bin"/><Relationship Id="rId3" Type="http://schemas.openxmlformats.org/officeDocument/2006/relationships/hyperlink" Target="https://concejobogotagovco-my.sharepoint.com/:f:/g/personal/otecnologia_concejobogota_gov_co/IgBz6BcyLiqiTIu-UF7kv-NfARVIlTCEX5yAgj887alhtY8?e=uGTib8" TargetMode="External"/><Relationship Id="rId21" Type="http://schemas.openxmlformats.org/officeDocument/2006/relationships/comments" Target="../comments1.xml"/><Relationship Id="rId7" Type="http://schemas.openxmlformats.org/officeDocument/2006/relationships/hyperlink" Target="https://concejobogotagovco-my.sharepoint.com/:f:/g/personal/otecnologia_concejobogota_gov_co/IgBz6BcyLiqiTIu-UF7kv-NfARVIlTCEX5yAgj887alhtY8?e=uGTib8" TargetMode="External"/><Relationship Id="rId12" Type="http://schemas.openxmlformats.org/officeDocument/2006/relationships/hyperlink" Target="https://drive.google.com/drive/folders/1hYLn1-zXdvvEmrNkhS64nilE2z-1sgn7?usp=drive_link" TargetMode="External"/><Relationship Id="rId17" Type="http://schemas.openxmlformats.org/officeDocument/2006/relationships/hyperlink" Target="https://concejodebogota.gov.co/cbogota/site/tax/port/all/taxport_2___1.php" TargetMode="External"/><Relationship Id="rId2" Type="http://schemas.openxmlformats.org/officeDocument/2006/relationships/hyperlink" Target="https://concejobogotagovco-my.sharepoint.com/:f:/g/personal/otecnologia_concejobogota_gov_co/IgBz6BcyLiqiTIu-UF7kv-NfARVIlTCEX5yAgj887alhtY8?e=uGTib8" TargetMode="External"/><Relationship Id="rId16" Type="http://schemas.openxmlformats.org/officeDocument/2006/relationships/hyperlink" Target="https://concejodebogota.gov.co/transparencia-y-acceso-a-informacion-publica-nuevo/cbogota/2021-02-23/172039.php" TargetMode="External"/><Relationship Id="rId20" Type="http://schemas.openxmlformats.org/officeDocument/2006/relationships/vmlDrawing" Target="../drawings/vmlDrawing1.vml"/><Relationship Id="rId1" Type="http://schemas.openxmlformats.org/officeDocument/2006/relationships/hyperlink" Target="https://concejobogotagovco-my.sharepoint.com/:f:/g/personal/otecnologia_concejobogota_gov_co/IgBz6BcyLiqiTIu-UF7kv-NfARVIlTCEX5yAgj887alhtY8?e=uGTib8" TargetMode="External"/><Relationship Id="rId6" Type="http://schemas.openxmlformats.org/officeDocument/2006/relationships/hyperlink" Target="https://concejobogotagovco-my.sharepoint.com/:f:/g/personal/otecnologia_concejobogota_gov_co/IgBz6BcyLiqiTIu-UF7kv-NfARVIlTCEX5yAgj887alhtY8?e=uGTib8" TargetMode="External"/><Relationship Id="rId11" Type="http://schemas.openxmlformats.org/officeDocument/2006/relationships/hyperlink" Target="https://drive.google.com/drive/folders/1hYLn1-zXdvvEmrNkhS64nilE2z-1sgn7?usp=drive_link" TargetMode="External"/><Relationship Id="rId5" Type="http://schemas.openxmlformats.org/officeDocument/2006/relationships/hyperlink" Target="https://concejobogotagovco-my.sharepoint.com/:f:/g/personal/otecnologia_concejobogota_gov_co/IgBz6BcyLiqiTIu-UF7kv-NfARVIlTCEX5yAgj887alhtY8?e=uGTib8" TargetMode="External"/><Relationship Id="rId15" Type="http://schemas.openxmlformats.org/officeDocument/2006/relationships/hyperlink" Target="https://drive.google.com/drive/folders/1hYLn1-zXdvvEmrNkhS64nilE2z-1sgn7?usp=drive_link" TargetMode="External"/><Relationship Id="rId10" Type="http://schemas.openxmlformats.org/officeDocument/2006/relationships/hyperlink" Target="https://drive.google.com/drive/folders/1hYLn1-zXdvvEmrNkhS64nilE2z-1sgn7?usp=drive_link" TargetMode="External"/><Relationship Id="rId19" Type="http://schemas.openxmlformats.org/officeDocument/2006/relationships/drawing" Target="../drawings/drawing1.xml"/><Relationship Id="rId4" Type="http://schemas.openxmlformats.org/officeDocument/2006/relationships/hyperlink" Target="https://concejobogotagovco-my.sharepoint.com/:f:/g/personal/otecnologia_concejobogota_gov_co/IgBz6BcyLiqiTIu-UF7kv-NfARVIlTCEX5yAgj887alhtY8?e=uGTib8" TargetMode="External"/><Relationship Id="rId9" Type="http://schemas.openxmlformats.org/officeDocument/2006/relationships/hyperlink" Target="https://concejobogotagovco-my.sharepoint.com/:f:/g/personal/otecnologia_concejobogota_gov_co/IgBz6BcyLiqiTIu-UF7kv-NfARVIlTCEX5yAgj887alhtY8?e=uGTib8" TargetMode="External"/><Relationship Id="rId14" Type="http://schemas.openxmlformats.org/officeDocument/2006/relationships/hyperlink" Target="https://drive.google.com/drive/folders/1hYLn1-zXdvvEmrNkhS64nilE2z-1sgn7?usp=drive_lin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28"/>
  <sheetViews>
    <sheetView topLeftCell="A116" zoomScale="90" zoomScaleNormal="90" workbookViewId="0">
      <selection activeCell="N127" sqref="N127"/>
    </sheetView>
  </sheetViews>
  <sheetFormatPr baseColWidth="10" defaultColWidth="11.42578125" defaultRowHeight="15" x14ac:dyDescent="0.25"/>
  <cols>
    <col min="1" max="1" width="2.85546875" style="238" customWidth="1"/>
    <col min="2" max="3" width="24.42578125" style="238" customWidth="1"/>
    <col min="4" max="4" width="16" style="238" customWidth="1"/>
    <col min="5" max="5" width="24.42578125" style="238" customWidth="1"/>
    <col min="6" max="6" width="27.42578125" style="238" customWidth="1"/>
    <col min="7" max="8" width="24.42578125" style="238" customWidth="1"/>
    <col min="9" max="16384" width="11.42578125" style="238"/>
  </cols>
  <sheetData>
    <row r="1" spans="2:8" ht="15.75" thickBot="1" x14ac:dyDescent="0.3"/>
    <row r="2" spans="2:8" ht="18" x14ac:dyDescent="0.25">
      <c r="B2" s="487" t="s">
        <v>0</v>
      </c>
      <c r="C2" s="488"/>
      <c r="D2" s="488"/>
      <c r="E2" s="488"/>
      <c r="F2" s="488"/>
      <c r="G2" s="488"/>
      <c r="H2" s="489"/>
    </row>
    <row r="3" spans="2:8" x14ac:dyDescent="0.25">
      <c r="B3" s="239"/>
      <c r="C3" s="240"/>
      <c r="D3" s="240"/>
      <c r="E3" s="240"/>
      <c r="F3" s="240"/>
      <c r="G3" s="240"/>
      <c r="H3" s="241"/>
    </row>
    <row r="4" spans="2:8" ht="63" customHeight="1" x14ac:dyDescent="0.25">
      <c r="B4" s="490" t="s">
        <v>1</v>
      </c>
      <c r="C4" s="491"/>
      <c r="D4" s="491"/>
      <c r="E4" s="491"/>
      <c r="F4" s="491"/>
      <c r="G4" s="491"/>
      <c r="H4" s="492"/>
    </row>
    <row r="5" spans="2:8" ht="63" customHeight="1" x14ac:dyDescent="0.25">
      <c r="B5" s="493"/>
      <c r="C5" s="494"/>
      <c r="D5" s="494"/>
      <c r="E5" s="494"/>
      <c r="F5" s="494"/>
      <c r="G5" s="494"/>
      <c r="H5" s="495"/>
    </row>
    <row r="6" spans="2:8" ht="16.5" x14ac:dyDescent="0.25">
      <c r="B6" s="480" t="s">
        <v>2</v>
      </c>
      <c r="C6" s="496"/>
      <c r="D6" s="496"/>
      <c r="E6" s="496"/>
      <c r="F6" s="496"/>
      <c r="G6" s="496"/>
      <c r="H6" s="497"/>
    </row>
    <row r="7" spans="2:8" ht="95.25" customHeight="1" x14ac:dyDescent="0.25">
      <c r="B7" s="498" t="s">
        <v>3</v>
      </c>
      <c r="C7" s="499"/>
      <c r="D7" s="499"/>
      <c r="E7" s="499"/>
      <c r="F7" s="499"/>
      <c r="G7" s="499"/>
      <c r="H7" s="500"/>
    </row>
    <row r="8" spans="2:8" ht="16.5" x14ac:dyDescent="0.25">
      <c r="B8" s="218"/>
      <c r="C8" s="219"/>
      <c r="D8" s="219"/>
      <c r="E8" s="219"/>
      <c r="F8" s="219"/>
      <c r="G8" s="219"/>
      <c r="H8" s="220"/>
    </row>
    <row r="9" spans="2:8" ht="20.45" customHeight="1" x14ac:dyDescent="0.25">
      <c r="B9" s="502" t="s">
        <v>4</v>
      </c>
      <c r="C9" s="503"/>
      <c r="D9" s="503"/>
      <c r="E9" s="503"/>
      <c r="F9" s="503"/>
      <c r="G9" s="503"/>
      <c r="H9" s="504"/>
    </row>
    <row r="10" spans="2:8" ht="16.5" x14ac:dyDescent="0.25">
      <c r="B10" s="224"/>
      <c r="C10" s="225"/>
      <c r="D10" s="225"/>
      <c r="E10" s="225"/>
      <c r="F10" s="225"/>
      <c r="G10" s="225"/>
      <c r="H10" s="226"/>
    </row>
    <row r="11" spans="2:8" ht="20.45" customHeight="1" x14ac:dyDescent="0.25">
      <c r="B11" s="505" t="s">
        <v>5</v>
      </c>
      <c r="C11" s="506"/>
      <c r="D11" s="506"/>
      <c r="E11" s="506"/>
      <c r="F11" s="506"/>
      <c r="G11" s="506"/>
      <c r="H11" s="507"/>
    </row>
    <row r="12" spans="2:8" s="263" customFormat="1" ht="20.45" customHeight="1" x14ac:dyDescent="0.25">
      <c r="B12" s="260"/>
      <c r="C12" s="261"/>
      <c r="D12" s="261"/>
      <c r="E12" s="261"/>
      <c r="F12" s="261"/>
      <c r="G12" s="261"/>
      <c r="H12" s="262"/>
    </row>
    <row r="13" spans="2:8" ht="20.45" customHeight="1" x14ac:dyDescent="0.25">
      <c r="B13" s="480" t="s">
        <v>6</v>
      </c>
      <c r="C13" s="481"/>
      <c r="D13" s="481"/>
      <c r="E13" s="481"/>
      <c r="F13" s="481"/>
      <c r="G13" s="481"/>
      <c r="H13" s="482"/>
    </row>
    <row r="14" spans="2:8" ht="9" customHeight="1" x14ac:dyDescent="0.25">
      <c r="B14" s="480"/>
      <c r="C14" s="481"/>
      <c r="D14" s="481"/>
      <c r="E14" s="481"/>
      <c r="F14" s="481"/>
      <c r="G14" s="481"/>
      <c r="H14" s="482"/>
    </row>
    <row r="15" spans="2:8" ht="16.5" x14ac:dyDescent="0.25">
      <c r="B15" s="480" t="s">
        <v>7</v>
      </c>
      <c r="C15" s="481"/>
      <c r="D15" s="481"/>
      <c r="E15" s="481"/>
      <c r="F15" s="481"/>
      <c r="G15" s="481"/>
      <c r="H15" s="482"/>
    </row>
    <row r="16" spans="2:8" ht="16.5" x14ac:dyDescent="0.25">
      <c r="B16" s="221"/>
      <c r="C16" s="222"/>
      <c r="D16" s="222"/>
      <c r="E16" s="222"/>
      <c r="F16" s="222"/>
      <c r="G16" s="222"/>
      <c r="H16" s="223"/>
    </row>
    <row r="17" spans="2:8" ht="18.75" customHeight="1" x14ac:dyDescent="0.25">
      <c r="B17" s="480" t="s">
        <v>8</v>
      </c>
      <c r="C17" s="481"/>
      <c r="D17" s="481"/>
      <c r="E17" s="481"/>
      <c r="F17" s="481"/>
      <c r="G17" s="481"/>
      <c r="H17" s="482"/>
    </row>
    <row r="18" spans="2:8" ht="18.75" customHeight="1" x14ac:dyDescent="0.25">
      <c r="B18" s="221"/>
      <c r="C18" s="222"/>
      <c r="D18" s="222"/>
      <c r="E18" s="222"/>
      <c r="F18" s="222"/>
      <c r="G18" s="222"/>
      <c r="H18" s="223"/>
    </row>
    <row r="19" spans="2:8" ht="18.75" customHeight="1" x14ac:dyDescent="0.25">
      <c r="B19" s="480" t="s">
        <v>9</v>
      </c>
      <c r="C19" s="481"/>
      <c r="D19" s="481"/>
      <c r="E19" s="481"/>
      <c r="F19" s="481"/>
      <c r="G19" s="481"/>
      <c r="H19" s="482"/>
    </row>
    <row r="20" spans="2:8" ht="18.75" customHeight="1" thickBot="1" x14ac:dyDescent="0.3">
      <c r="B20" s="176"/>
      <c r="C20" s="227"/>
      <c r="D20" s="227"/>
      <c r="E20" s="227"/>
      <c r="F20" s="227"/>
      <c r="G20" s="227"/>
      <c r="H20" s="228"/>
    </row>
    <row r="21" spans="2:8" ht="15.75" thickTop="1" x14ac:dyDescent="0.25">
      <c r="B21" s="242"/>
      <c r="C21" s="459" t="s">
        <v>10</v>
      </c>
      <c r="D21" s="460"/>
      <c r="E21" s="461" t="s">
        <v>11</v>
      </c>
      <c r="F21" s="462"/>
      <c r="G21" s="247"/>
      <c r="H21" s="243"/>
    </row>
    <row r="22" spans="2:8" ht="35.25" customHeight="1" x14ac:dyDescent="0.25">
      <c r="B22" s="242"/>
      <c r="C22" s="476" t="s">
        <v>12</v>
      </c>
      <c r="D22" s="469"/>
      <c r="E22" s="470" t="s">
        <v>13</v>
      </c>
      <c r="F22" s="471"/>
      <c r="G22" s="247"/>
      <c r="H22" s="243"/>
    </row>
    <row r="23" spans="2:8" ht="17.25" customHeight="1" x14ac:dyDescent="0.25">
      <c r="B23" s="242"/>
      <c r="C23" s="476" t="s">
        <v>14</v>
      </c>
      <c r="D23" s="469"/>
      <c r="E23" s="470" t="s">
        <v>15</v>
      </c>
      <c r="F23" s="471"/>
      <c r="G23" s="247"/>
      <c r="H23" s="243"/>
    </row>
    <row r="24" spans="2:8" ht="69.75" customHeight="1" x14ac:dyDescent="0.25">
      <c r="B24" s="242"/>
      <c r="C24" s="476" t="s">
        <v>16</v>
      </c>
      <c r="D24" s="469"/>
      <c r="E24" s="470" t="s">
        <v>17</v>
      </c>
      <c r="F24" s="471"/>
      <c r="G24" s="247"/>
      <c r="H24" s="243"/>
    </row>
    <row r="25" spans="2:8" ht="69.75" customHeight="1" x14ac:dyDescent="0.25">
      <c r="B25" s="242"/>
      <c r="C25" s="476" t="s">
        <v>18</v>
      </c>
      <c r="D25" s="469"/>
      <c r="E25" s="470" t="s">
        <v>19</v>
      </c>
      <c r="F25" s="471"/>
      <c r="G25" s="247"/>
      <c r="H25" s="243"/>
    </row>
    <row r="26" spans="2:8" ht="69.75" customHeight="1" x14ac:dyDescent="0.25">
      <c r="B26" s="242"/>
      <c r="C26" s="476" t="s">
        <v>20</v>
      </c>
      <c r="D26" s="469"/>
      <c r="E26" s="470" t="s">
        <v>21</v>
      </c>
      <c r="F26" s="471"/>
      <c r="G26" s="247"/>
      <c r="H26" s="243"/>
    </row>
    <row r="27" spans="2:8" ht="69.75" customHeight="1" x14ac:dyDescent="0.25">
      <c r="B27" s="242"/>
      <c r="C27" s="472" t="s">
        <v>22</v>
      </c>
      <c r="D27" s="467"/>
      <c r="E27" s="457" t="s">
        <v>23</v>
      </c>
      <c r="F27" s="458"/>
      <c r="G27" s="247"/>
      <c r="H27" s="243"/>
    </row>
    <row r="28" spans="2:8" ht="69.75" customHeight="1" x14ac:dyDescent="0.25">
      <c r="B28" s="242"/>
      <c r="C28" s="472" t="s">
        <v>24</v>
      </c>
      <c r="D28" s="467"/>
      <c r="E28" s="457" t="s">
        <v>25</v>
      </c>
      <c r="F28" s="458"/>
      <c r="G28" s="247"/>
      <c r="H28" s="243"/>
    </row>
    <row r="29" spans="2:8" ht="69.75" customHeight="1" x14ac:dyDescent="0.25">
      <c r="B29" s="242"/>
      <c r="C29" s="472" t="s">
        <v>26</v>
      </c>
      <c r="D29" s="467"/>
      <c r="E29" s="457" t="s">
        <v>27</v>
      </c>
      <c r="F29" s="458"/>
      <c r="G29" s="247"/>
      <c r="H29" s="243"/>
    </row>
    <row r="30" spans="2:8" ht="104.25" customHeight="1" x14ac:dyDescent="0.25">
      <c r="B30" s="242"/>
      <c r="C30" s="472" t="s">
        <v>28</v>
      </c>
      <c r="D30" s="467"/>
      <c r="E30" s="457" t="s">
        <v>29</v>
      </c>
      <c r="F30" s="458"/>
      <c r="G30" s="247"/>
      <c r="H30" s="243"/>
    </row>
    <row r="31" spans="2:8" ht="127.5" customHeight="1" x14ac:dyDescent="0.25">
      <c r="B31" s="242"/>
      <c r="C31" s="472" t="s">
        <v>30</v>
      </c>
      <c r="D31" s="467"/>
      <c r="E31" s="457" t="s">
        <v>31</v>
      </c>
      <c r="F31" s="458"/>
      <c r="G31" s="247"/>
      <c r="H31" s="243"/>
    </row>
    <row r="32" spans="2:8" ht="69.75" customHeight="1" x14ac:dyDescent="0.25">
      <c r="B32" s="242"/>
      <c r="C32" s="472" t="s">
        <v>32</v>
      </c>
      <c r="D32" s="467"/>
      <c r="E32" s="457" t="s">
        <v>33</v>
      </c>
      <c r="F32" s="458"/>
      <c r="G32" s="247"/>
      <c r="H32" s="243"/>
    </row>
    <row r="33" spans="2:8" ht="69.75" customHeight="1" x14ac:dyDescent="0.25">
      <c r="B33" s="242"/>
      <c r="C33" s="472" t="s">
        <v>34</v>
      </c>
      <c r="D33" s="467"/>
      <c r="E33" s="457" t="s">
        <v>35</v>
      </c>
      <c r="F33" s="458"/>
      <c r="G33" s="247"/>
      <c r="H33" s="243"/>
    </row>
    <row r="34" spans="2:8" x14ac:dyDescent="0.25">
      <c r="B34" s="242"/>
      <c r="C34" s="232"/>
      <c r="D34" s="232"/>
      <c r="E34" s="233"/>
      <c r="F34" s="233"/>
      <c r="G34" s="247"/>
      <c r="H34" s="243"/>
    </row>
    <row r="35" spans="2:8" ht="16.5" x14ac:dyDescent="0.25">
      <c r="B35" s="480" t="s">
        <v>36</v>
      </c>
      <c r="C35" s="481"/>
      <c r="D35" s="481"/>
      <c r="E35" s="481"/>
      <c r="F35" s="481"/>
      <c r="G35" s="481"/>
      <c r="H35" s="482"/>
    </row>
    <row r="36" spans="2:8" ht="14.45" customHeight="1" thickBot="1" x14ac:dyDescent="0.3">
      <c r="B36" s="248"/>
      <c r="C36" s="237"/>
      <c r="D36" s="237"/>
      <c r="E36" s="237"/>
      <c r="F36" s="237"/>
      <c r="G36" s="237"/>
      <c r="H36" s="249"/>
    </row>
    <row r="37" spans="2:8" ht="14.45" customHeight="1" thickTop="1" x14ac:dyDescent="0.25">
      <c r="B37" s="248"/>
      <c r="C37" s="459" t="s">
        <v>10</v>
      </c>
      <c r="D37" s="460"/>
      <c r="E37" s="461" t="s">
        <v>11</v>
      </c>
      <c r="F37" s="462"/>
      <c r="G37" s="237"/>
      <c r="H37" s="249"/>
    </row>
    <row r="38" spans="2:8" ht="90" customHeight="1" x14ac:dyDescent="0.25">
      <c r="B38" s="248"/>
      <c r="C38" s="472" t="s">
        <v>37</v>
      </c>
      <c r="D38" s="467"/>
      <c r="E38" s="457" t="s">
        <v>38</v>
      </c>
      <c r="F38" s="458"/>
      <c r="G38" s="237"/>
      <c r="H38" s="249"/>
    </row>
    <row r="39" spans="2:8" ht="53.45" customHeight="1" x14ac:dyDescent="0.25">
      <c r="B39" s="248"/>
      <c r="C39" s="472" t="s">
        <v>39</v>
      </c>
      <c r="D39" s="467"/>
      <c r="E39" s="457" t="s">
        <v>40</v>
      </c>
      <c r="F39" s="458"/>
      <c r="G39" s="237"/>
      <c r="H39" s="249"/>
    </row>
    <row r="40" spans="2:8" ht="54" customHeight="1" x14ac:dyDescent="0.25">
      <c r="B40" s="248"/>
      <c r="C40" s="472" t="s">
        <v>41</v>
      </c>
      <c r="D40" s="467"/>
      <c r="E40" s="457" t="s">
        <v>42</v>
      </c>
      <c r="F40" s="458"/>
      <c r="G40" s="237"/>
      <c r="H40" s="249"/>
    </row>
    <row r="41" spans="2:8" ht="32.450000000000003" customHeight="1" x14ac:dyDescent="0.25">
      <c r="B41" s="248"/>
      <c r="C41" s="472" t="s">
        <v>43</v>
      </c>
      <c r="D41" s="467"/>
      <c r="E41" s="457" t="s">
        <v>44</v>
      </c>
      <c r="F41" s="458"/>
      <c r="G41" s="237"/>
      <c r="H41" s="249"/>
    </row>
    <row r="42" spans="2:8" ht="16.5" x14ac:dyDescent="0.25">
      <c r="B42" s="248"/>
      <c r="C42" s="237"/>
      <c r="D42" s="237"/>
      <c r="E42" s="237"/>
      <c r="F42" s="237"/>
      <c r="G42" s="237"/>
      <c r="H42" s="249"/>
    </row>
    <row r="43" spans="2:8" ht="18.75" customHeight="1" x14ac:dyDescent="0.25">
      <c r="B43" s="473" t="s">
        <v>45</v>
      </c>
      <c r="C43" s="474"/>
      <c r="D43" s="474"/>
      <c r="E43" s="474"/>
      <c r="F43" s="474"/>
      <c r="G43" s="474"/>
      <c r="H43" s="475"/>
    </row>
    <row r="44" spans="2:8" ht="18.75" customHeight="1" x14ac:dyDescent="0.25">
      <c r="B44" s="234"/>
      <c r="C44" s="235"/>
      <c r="D44" s="235"/>
      <c r="E44" s="235"/>
      <c r="F44" s="235"/>
      <c r="G44" s="235"/>
      <c r="H44" s="236"/>
    </row>
    <row r="45" spans="2:8" ht="18.75" customHeight="1" x14ac:dyDescent="0.25">
      <c r="B45" s="480" t="s">
        <v>46</v>
      </c>
      <c r="C45" s="481"/>
      <c r="D45" s="481"/>
      <c r="E45" s="481"/>
      <c r="F45" s="481"/>
      <c r="G45" s="481"/>
      <c r="H45" s="482"/>
    </row>
    <row r="46" spans="2:8" ht="18.75" customHeight="1" thickBot="1" x14ac:dyDescent="0.3">
      <c r="B46" s="176"/>
      <c r="C46" s="227"/>
      <c r="D46" s="227"/>
      <c r="E46" s="227"/>
      <c r="F46" s="227"/>
      <c r="G46" s="227"/>
      <c r="H46" s="228"/>
    </row>
    <row r="47" spans="2:8" ht="18.75" customHeight="1" thickTop="1" x14ac:dyDescent="0.25">
      <c r="B47" s="176"/>
      <c r="C47" s="459" t="s">
        <v>10</v>
      </c>
      <c r="D47" s="460"/>
      <c r="E47" s="461" t="s">
        <v>11</v>
      </c>
      <c r="F47" s="462"/>
      <c r="G47" s="227"/>
      <c r="H47" s="228"/>
    </row>
    <row r="48" spans="2:8" ht="53.25" customHeight="1" x14ac:dyDescent="0.25">
      <c r="B48" s="176"/>
      <c r="C48" s="463" t="s">
        <v>47</v>
      </c>
      <c r="D48" s="456"/>
      <c r="E48" s="457" t="s">
        <v>48</v>
      </c>
      <c r="F48" s="458"/>
      <c r="G48" s="227"/>
      <c r="H48" s="228"/>
    </row>
    <row r="49" spans="2:8" ht="54" customHeight="1" x14ac:dyDescent="0.25">
      <c r="B49" s="176"/>
      <c r="C49" s="463" t="s">
        <v>49</v>
      </c>
      <c r="D49" s="456"/>
      <c r="E49" s="457" t="s">
        <v>50</v>
      </c>
      <c r="F49" s="458"/>
      <c r="G49" s="227"/>
      <c r="H49" s="228"/>
    </row>
    <row r="50" spans="2:8" ht="51.95" customHeight="1" x14ac:dyDescent="0.25">
      <c r="B50" s="176"/>
      <c r="C50" s="463" t="s">
        <v>51</v>
      </c>
      <c r="D50" s="456"/>
      <c r="E50" s="457" t="s">
        <v>52</v>
      </c>
      <c r="F50" s="458"/>
      <c r="G50" s="227"/>
      <c r="H50" s="228"/>
    </row>
    <row r="51" spans="2:8" ht="53.45" customHeight="1" x14ac:dyDescent="0.25">
      <c r="B51" s="176"/>
      <c r="C51" s="463" t="s">
        <v>53</v>
      </c>
      <c r="D51" s="456"/>
      <c r="E51" s="457" t="s">
        <v>52</v>
      </c>
      <c r="F51" s="458"/>
      <c r="G51" s="227"/>
      <c r="H51" s="228"/>
    </row>
    <row r="52" spans="2:8" ht="48.75" customHeight="1" x14ac:dyDescent="0.25">
      <c r="B52" s="176"/>
      <c r="C52" s="463" t="s">
        <v>54</v>
      </c>
      <c r="D52" s="456"/>
      <c r="E52" s="457" t="s">
        <v>55</v>
      </c>
      <c r="F52" s="458"/>
      <c r="G52" s="227"/>
      <c r="H52" s="228"/>
    </row>
    <row r="53" spans="2:8" ht="49.5" customHeight="1" x14ac:dyDescent="0.25">
      <c r="B53" s="176"/>
      <c r="C53" s="463" t="s">
        <v>56</v>
      </c>
      <c r="D53" s="456"/>
      <c r="E53" s="457" t="s">
        <v>57</v>
      </c>
      <c r="F53" s="458"/>
      <c r="G53" s="227"/>
      <c r="H53" s="228"/>
    </row>
    <row r="54" spans="2:8" ht="50.25" customHeight="1" x14ac:dyDescent="0.25">
      <c r="B54" s="176"/>
      <c r="C54" s="463" t="s">
        <v>58</v>
      </c>
      <c r="D54" s="456"/>
      <c r="E54" s="457" t="s">
        <v>59</v>
      </c>
      <c r="F54" s="458"/>
      <c r="G54" s="227"/>
      <c r="H54" s="228"/>
    </row>
    <row r="55" spans="2:8" ht="29.45" customHeight="1" x14ac:dyDescent="0.25">
      <c r="B55" s="176"/>
      <c r="C55" s="463" t="s">
        <v>60</v>
      </c>
      <c r="D55" s="456"/>
      <c r="E55" s="457" t="s">
        <v>61</v>
      </c>
      <c r="F55" s="458"/>
      <c r="G55" s="227"/>
      <c r="H55" s="228"/>
    </row>
    <row r="56" spans="2:8" ht="39.950000000000003" customHeight="1" x14ac:dyDescent="0.25">
      <c r="B56" s="176"/>
      <c r="C56" s="463" t="s">
        <v>62</v>
      </c>
      <c r="D56" s="456"/>
      <c r="E56" s="457" t="s">
        <v>63</v>
      </c>
      <c r="F56" s="458"/>
      <c r="G56" s="227"/>
      <c r="H56" s="228"/>
    </row>
    <row r="57" spans="2:8" ht="29.45" customHeight="1" x14ac:dyDescent="0.25">
      <c r="B57" s="176"/>
      <c r="C57" s="463" t="s">
        <v>64</v>
      </c>
      <c r="D57" s="456"/>
      <c r="E57" s="457" t="s">
        <v>65</v>
      </c>
      <c r="F57" s="458"/>
      <c r="G57" s="227"/>
      <c r="H57" s="228"/>
    </row>
    <row r="58" spans="2:8" ht="18.75" customHeight="1" x14ac:dyDescent="0.25">
      <c r="B58" s="176"/>
      <c r="C58" s="227"/>
      <c r="D58" s="227"/>
      <c r="E58" s="227"/>
      <c r="F58" s="227"/>
      <c r="G58" s="227"/>
      <c r="H58" s="228"/>
    </row>
    <row r="59" spans="2:8" ht="18.75" customHeight="1" x14ac:dyDescent="0.25">
      <c r="B59" s="477" t="s">
        <v>66</v>
      </c>
      <c r="C59" s="478"/>
      <c r="D59" s="478"/>
      <c r="E59" s="478"/>
      <c r="F59" s="478"/>
      <c r="G59" s="478"/>
      <c r="H59" s="479"/>
    </row>
    <row r="60" spans="2:8" ht="18.75" customHeight="1" x14ac:dyDescent="0.25">
      <c r="B60" s="176"/>
      <c r="C60" s="227"/>
      <c r="D60" s="227"/>
      <c r="E60" s="227"/>
      <c r="F60" s="227"/>
      <c r="G60" s="227"/>
      <c r="H60" s="228"/>
    </row>
    <row r="61" spans="2:8" ht="18.75" customHeight="1" x14ac:dyDescent="0.25">
      <c r="B61" s="464" t="s">
        <v>67</v>
      </c>
      <c r="C61" s="465"/>
      <c r="D61" s="465"/>
      <c r="E61" s="465"/>
      <c r="F61" s="465"/>
      <c r="G61" s="465"/>
      <c r="H61" s="466"/>
    </row>
    <row r="62" spans="2:8" ht="18.75" customHeight="1" x14ac:dyDescent="0.25">
      <c r="B62" s="221"/>
      <c r="C62" s="222"/>
      <c r="D62" s="222"/>
      <c r="E62" s="222"/>
      <c r="F62" s="222"/>
      <c r="G62" s="222"/>
      <c r="H62" s="223"/>
    </row>
    <row r="63" spans="2:8" ht="30" customHeight="1" x14ac:dyDescent="0.25">
      <c r="B63" s="480" t="s">
        <v>68</v>
      </c>
      <c r="C63" s="481"/>
      <c r="D63" s="481"/>
      <c r="E63" s="481"/>
      <c r="F63" s="481"/>
      <c r="G63" s="481"/>
      <c r="H63" s="482"/>
    </row>
    <row r="64" spans="2:8" ht="17.25" thickBot="1" x14ac:dyDescent="0.3">
      <c r="B64" s="176"/>
      <c r="C64" s="227"/>
      <c r="D64" s="227"/>
      <c r="E64" s="227"/>
      <c r="F64" s="227"/>
      <c r="G64" s="227"/>
      <c r="H64" s="228"/>
    </row>
    <row r="65" spans="2:8" ht="30" customHeight="1" thickTop="1" x14ac:dyDescent="0.25">
      <c r="B65" s="176"/>
      <c r="C65" s="459" t="s">
        <v>10</v>
      </c>
      <c r="D65" s="460"/>
      <c r="E65" s="461" t="s">
        <v>11</v>
      </c>
      <c r="F65" s="462"/>
      <c r="G65" s="227"/>
      <c r="H65" s="228"/>
    </row>
    <row r="66" spans="2:8" ht="30" customHeight="1" x14ac:dyDescent="0.25">
      <c r="B66" s="176"/>
      <c r="C66" s="463" t="s">
        <v>69</v>
      </c>
      <c r="D66" s="456"/>
      <c r="E66" s="457" t="s">
        <v>70</v>
      </c>
      <c r="F66" s="458"/>
      <c r="G66" s="227"/>
      <c r="H66" s="228"/>
    </row>
    <row r="67" spans="2:8" ht="44.45" customHeight="1" x14ac:dyDescent="0.25">
      <c r="B67" s="176"/>
      <c r="C67" s="463" t="s">
        <v>71</v>
      </c>
      <c r="D67" s="456"/>
      <c r="E67" s="457" t="s">
        <v>72</v>
      </c>
      <c r="F67" s="458"/>
      <c r="G67" s="227"/>
      <c r="H67" s="228"/>
    </row>
    <row r="68" spans="2:8" ht="51" customHeight="1" x14ac:dyDescent="0.25">
      <c r="B68" s="176"/>
      <c r="C68" s="463" t="s">
        <v>73</v>
      </c>
      <c r="D68" s="456"/>
      <c r="E68" s="457" t="s">
        <v>74</v>
      </c>
      <c r="F68" s="458"/>
      <c r="G68" s="227"/>
      <c r="H68" s="228"/>
    </row>
    <row r="69" spans="2:8" ht="76.5" customHeight="1" x14ac:dyDescent="0.25">
      <c r="B69" s="176"/>
      <c r="C69" s="463" t="s">
        <v>75</v>
      </c>
      <c r="D69" s="456"/>
      <c r="E69" s="457" t="s">
        <v>76</v>
      </c>
      <c r="F69" s="458"/>
      <c r="G69" s="227"/>
      <c r="H69" s="228"/>
    </row>
    <row r="70" spans="2:8" ht="30" customHeight="1" x14ac:dyDescent="0.25">
      <c r="B70" s="176"/>
      <c r="C70" s="463" t="s">
        <v>77</v>
      </c>
      <c r="D70" s="456"/>
      <c r="E70" s="457" t="s">
        <v>78</v>
      </c>
      <c r="F70" s="458"/>
      <c r="G70" s="227"/>
      <c r="H70" s="228"/>
    </row>
    <row r="71" spans="2:8" ht="30" customHeight="1" x14ac:dyDescent="0.25">
      <c r="B71" s="176"/>
      <c r="C71" s="463" t="s">
        <v>79</v>
      </c>
      <c r="D71" s="456"/>
      <c r="E71" s="457" t="s">
        <v>80</v>
      </c>
      <c r="F71" s="458"/>
      <c r="G71" s="227"/>
      <c r="H71" s="228"/>
    </row>
    <row r="72" spans="2:8" ht="30" customHeight="1" x14ac:dyDescent="0.25">
      <c r="B72" s="176"/>
      <c r="C72" s="463" t="s">
        <v>81</v>
      </c>
      <c r="D72" s="456"/>
      <c r="E72" s="457" t="s">
        <v>82</v>
      </c>
      <c r="F72" s="458"/>
      <c r="G72" s="227"/>
      <c r="H72" s="228"/>
    </row>
    <row r="73" spans="2:8" ht="53.45" customHeight="1" x14ac:dyDescent="0.25">
      <c r="B73" s="176"/>
      <c r="C73" s="463" t="s">
        <v>83</v>
      </c>
      <c r="D73" s="456"/>
      <c r="E73" s="457" t="s">
        <v>84</v>
      </c>
      <c r="F73" s="458"/>
      <c r="G73" s="227"/>
      <c r="H73" s="228"/>
    </row>
    <row r="74" spans="2:8" ht="30" customHeight="1" x14ac:dyDescent="0.25">
      <c r="B74" s="176"/>
      <c r="C74" s="227"/>
      <c r="D74" s="227"/>
      <c r="E74" s="227"/>
      <c r="F74" s="227"/>
      <c r="G74" s="227"/>
      <c r="H74" s="228"/>
    </row>
    <row r="75" spans="2:8" ht="18.75" customHeight="1" x14ac:dyDescent="0.25">
      <c r="B75" s="464" t="s">
        <v>85</v>
      </c>
      <c r="C75" s="465"/>
      <c r="D75" s="465"/>
      <c r="E75" s="465"/>
      <c r="F75" s="465"/>
      <c r="G75" s="465"/>
      <c r="H75" s="466"/>
    </row>
    <row r="76" spans="2:8" ht="18.75" customHeight="1" x14ac:dyDescent="0.25">
      <c r="B76" s="229"/>
      <c r="C76" s="230"/>
      <c r="D76" s="230"/>
      <c r="E76" s="230"/>
      <c r="F76" s="230"/>
      <c r="G76" s="230"/>
      <c r="H76" s="231"/>
    </row>
    <row r="77" spans="2:8" ht="18.75" customHeight="1" x14ac:dyDescent="0.25">
      <c r="B77" s="464" t="s">
        <v>86</v>
      </c>
      <c r="C77" s="465"/>
      <c r="D77" s="465"/>
      <c r="E77" s="465"/>
      <c r="F77" s="465"/>
      <c r="G77" s="465"/>
      <c r="H77" s="466"/>
    </row>
    <row r="78" spans="2:8" ht="18.75" customHeight="1" x14ac:dyDescent="0.25">
      <c r="B78" s="229"/>
      <c r="C78" s="230"/>
      <c r="D78" s="230"/>
      <c r="E78" s="230"/>
      <c r="F78" s="230"/>
      <c r="G78" s="230"/>
      <c r="H78" s="231"/>
    </row>
    <row r="79" spans="2:8" ht="18.75" customHeight="1" x14ac:dyDescent="0.25">
      <c r="B79" s="464" t="s">
        <v>87</v>
      </c>
      <c r="C79" s="465"/>
      <c r="D79" s="465"/>
      <c r="E79" s="465"/>
      <c r="F79" s="465"/>
      <c r="G79" s="465"/>
      <c r="H79" s="466"/>
    </row>
    <row r="80" spans="2:8" ht="16.5" x14ac:dyDescent="0.25">
      <c r="B80" s="176"/>
      <c r="C80" s="250"/>
      <c r="D80" s="250"/>
      <c r="E80" s="250"/>
      <c r="F80" s="250"/>
      <c r="G80" s="250"/>
      <c r="H80" s="177"/>
    </row>
    <row r="81" spans="2:8" ht="16.5" x14ac:dyDescent="0.25">
      <c r="B81" s="176"/>
      <c r="C81" s="250"/>
      <c r="D81" s="250"/>
      <c r="E81" s="250"/>
      <c r="F81" s="250"/>
      <c r="G81" s="250"/>
      <c r="H81" s="177"/>
    </row>
    <row r="82" spans="2:8" ht="16.5" x14ac:dyDescent="0.25">
      <c r="B82" s="176" t="s">
        <v>88</v>
      </c>
      <c r="C82" s="250"/>
      <c r="D82" s="250"/>
      <c r="E82" s="250"/>
      <c r="F82" s="250"/>
      <c r="G82" s="250"/>
      <c r="H82" s="177"/>
    </row>
    <row r="83" spans="2:8" ht="16.5" x14ac:dyDescent="0.25">
      <c r="B83" s="176"/>
      <c r="C83" s="250"/>
      <c r="D83" s="250"/>
      <c r="E83" s="250"/>
      <c r="F83" s="250"/>
      <c r="G83" s="250"/>
      <c r="H83" s="177"/>
    </row>
    <row r="84" spans="2:8" ht="15.75" thickBot="1" x14ac:dyDescent="0.3">
      <c r="B84" s="242"/>
      <c r="C84" s="247"/>
      <c r="D84" s="251"/>
      <c r="E84" s="252"/>
      <c r="F84" s="252"/>
      <c r="G84" s="253"/>
      <c r="H84" s="243"/>
    </row>
    <row r="85" spans="2:8" ht="15.75" thickTop="1" x14ac:dyDescent="0.25">
      <c r="B85" s="254" t="s">
        <v>89</v>
      </c>
      <c r="C85" s="501" t="s">
        <v>10</v>
      </c>
      <c r="D85" s="460"/>
      <c r="E85" s="461" t="s">
        <v>11</v>
      </c>
      <c r="F85" s="462"/>
      <c r="G85" s="247"/>
      <c r="H85" s="243"/>
    </row>
    <row r="86" spans="2:8" s="175" customFormat="1" x14ac:dyDescent="0.25">
      <c r="B86" s="258">
        <v>2</v>
      </c>
      <c r="C86" s="468" t="s">
        <v>12</v>
      </c>
      <c r="D86" s="469"/>
      <c r="E86" s="470" t="s">
        <v>13</v>
      </c>
      <c r="F86" s="471"/>
      <c r="G86" s="255"/>
      <c r="H86" s="178"/>
    </row>
    <row r="87" spans="2:8" s="175" customFormat="1" ht="17.25" customHeight="1" x14ac:dyDescent="0.25">
      <c r="B87" s="258">
        <v>2</v>
      </c>
      <c r="C87" s="468" t="s">
        <v>14</v>
      </c>
      <c r="D87" s="469"/>
      <c r="E87" s="470" t="s">
        <v>15</v>
      </c>
      <c r="F87" s="471"/>
      <c r="G87" s="255"/>
      <c r="H87" s="178"/>
    </row>
    <row r="88" spans="2:8" s="175" customFormat="1" ht="25.5" customHeight="1" x14ac:dyDescent="0.25">
      <c r="B88" s="258">
        <v>2</v>
      </c>
      <c r="C88" s="468" t="s">
        <v>16</v>
      </c>
      <c r="D88" s="469"/>
      <c r="E88" s="470" t="s">
        <v>17</v>
      </c>
      <c r="F88" s="471"/>
      <c r="G88" s="255"/>
      <c r="H88" s="178"/>
    </row>
    <row r="89" spans="2:8" s="175" customFormat="1" ht="25.5" customHeight="1" x14ac:dyDescent="0.25">
      <c r="B89" s="258">
        <v>2</v>
      </c>
      <c r="C89" s="468" t="s">
        <v>18</v>
      </c>
      <c r="D89" s="469"/>
      <c r="E89" s="470" t="s">
        <v>19</v>
      </c>
      <c r="F89" s="471"/>
      <c r="G89" s="255"/>
      <c r="H89" s="178"/>
    </row>
    <row r="90" spans="2:8" s="175" customFormat="1" ht="66.95" customHeight="1" x14ac:dyDescent="0.25">
      <c r="B90" s="258">
        <v>2</v>
      </c>
      <c r="C90" s="468" t="s">
        <v>20</v>
      </c>
      <c r="D90" s="469"/>
      <c r="E90" s="470" t="s">
        <v>21</v>
      </c>
      <c r="F90" s="471"/>
      <c r="G90" s="255"/>
      <c r="H90" s="178"/>
    </row>
    <row r="91" spans="2:8" s="175" customFormat="1" ht="67.5" customHeight="1" x14ac:dyDescent="0.25">
      <c r="B91" s="258">
        <v>2</v>
      </c>
      <c r="C91" s="456" t="s">
        <v>22</v>
      </c>
      <c r="D91" s="467"/>
      <c r="E91" s="457" t="s">
        <v>23</v>
      </c>
      <c r="F91" s="458"/>
      <c r="G91" s="255"/>
      <c r="H91" s="178"/>
    </row>
    <row r="92" spans="2:8" s="175" customFormat="1" ht="43.5" customHeight="1" x14ac:dyDescent="0.25">
      <c r="B92" s="258">
        <v>2</v>
      </c>
      <c r="C92" s="456" t="s">
        <v>24</v>
      </c>
      <c r="D92" s="467"/>
      <c r="E92" s="457" t="s">
        <v>25</v>
      </c>
      <c r="F92" s="458"/>
      <c r="G92" s="255"/>
      <c r="H92" s="178"/>
    </row>
    <row r="93" spans="2:8" s="175" customFormat="1" ht="35.25" customHeight="1" x14ac:dyDescent="0.25">
      <c r="B93" s="258">
        <v>2</v>
      </c>
      <c r="C93" s="456" t="s">
        <v>26</v>
      </c>
      <c r="D93" s="467"/>
      <c r="E93" s="457" t="s">
        <v>27</v>
      </c>
      <c r="F93" s="458"/>
      <c r="G93" s="255"/>
      <c r="H93" s="178"/>
    </row>
    <row r="94" spans="2:8" s="175" customFormat="1" ht="72.75" customHeight="1" x14ac:dyDescent="0.25">
      <c r="B94" s="258">
        <v>2</v>
      </c>
      <c r="C94" s="456" t="s">
        <v>28</v>
      </c>
      <c r="D94" s="467"/>
      <c r="E94" s="457" t="s">
        <v>90</v>
      </c>
      <c r="F94" s="458"/>
      <c r="G94" s="255"/>
      <c r="H94" s="178"/>
    </row>
    <row r="95" spans="2:8" s="175" customFormat="1" ht="93.95" customHeight="1" x14ac:dyDescent="0.25">
      <c r="B95" s="258">
        <v>2</v>
      </c>
      <c r="C95" s="456" t="s">
        <v>30</v>
      </c>
      <c r="D95" s="467"/>
      <c r="E95" s="457" t="s">
        <v>31</v>
      </c>
      <c r="F95" s="458"/>
      <c r="G95" s="255"/>
      <c r="H95" s="178"/>
    </row>
    <row r="96" spans="2:8" s="175" customFormat="1" ht="93.95" customHeight="1" x14ac:dyDescent="0.25">
      <c r="B96" s="258">
        <v>2</v>
      </c>
      <c r="C96" s="456" t="s">
        <v>32</v>
      </c>
      <c r="D96" s="467"/>
      <c r="E96" s="457" t="s">
        <v>33</v>
      </c>
      <c r="F96" s="458"/>
      <c r="G96" s="255"/>
      <c r="H96" s="178"/>
    </row>
    <row r="97" spans="2:8" s="175" customFormat="1" x14ac:dyDescent="0.25">
      <c r="B97" s="258">
        <v>2</v>
      </c>
      <c r="C97" s="456" t="s">
        <v>34</v>
      </c>
      <c r="D97" s="467"/>
      <c r="E97" s="457" t="s">
        <v>35</v>
      </c>
      <c r="F97" s="458"/>
      <c r="G97" s="255"/>
      <c r="H97" s="178"/>
    </row>
    <row r="98" spans="2:8" s="175" customFormat="1" ht="66.75" customHeight="1" x14ac:dyDescent="0.25">
      <c r="B98" s="258">
        <v>3</v>
      </c>
      <c r="C98" s="456" t="s">
        <v>37</v>
      </c>
      <c r="D98" s="467"/>
      <c r="E98" s="457" t="s">
        <v>38</v>
      </c>
      <c r="F98" s="458"/>
      <c r="G98" s="255"/>
      <c r="H98" s="178"/>
    </row>
    <row r="99" spans="2:8" s="175" customFormat="1" ht="66.75" customHeight="1" x14ac:dyDescent="0.25">
      <c r="B99" s="258">
        <v>3</v>
      </c>
      <c r="C99" s="456" t="s">
        <v>39</v>
      </c>
      <c r="D99" s="467"/>
      <c r="E99" s="457" t="s">
        <v>40</v>
      </c>
      <c r="F99" s="458"/>
      <c r="G99" s="255"/>
      <c r="H99" s="178"/>
    </row>
    <row r="100" spans="2:8" s="175" customFormat="1" ht="62.45" customHeight="1" x14ac:dyDescent="0.25">
      <c r="B100" s="258">
        <v>3</v>
      </c>
      <c r="C100" s="456" t="s">
        <v>41</v>
      </c>
      <c r="D100" s="467"/>
      <c r="E100" s="457" t="s">
        <v>42</v>
      </c>
      <c r="F100" s="458"/>
      <c r="G100" s="255"/>
      <c r="H100" s="178"/>
    </row>
    <row r="101" spans="2:8" s="175" customFormat="1" ht="38.450000000000003" customHeight="1" x14ac:dyDescent="0.25">
      <c r="B101" s="258">
        <v>3</v>
      </c>
      <c r="C101" s="456" t="s">
        <v>43</v>
      </c>
      <c r="D101" s="467"/>
      <c r="E101" s="457" t="s">
        <v>44</v>
      </c>
      <c r="F101" s="458"/>
      <c r="G101" s="255"/>
      <c r="H101" s="178"/>
    </row>
    <row r="102" spans="2:8" ht="59.25" customHeight="1" x14ac:dyDescent="0.25">
      <c r="B102" s="259">
        <v>5</v>
      </c>
      <c r="C102" s="455" t="s">
        <v>47</v>
      </c>
      <c r="D102" s="456"/>
      <c r="E102" s="457" t="s">
        <v>91</v>
      </c>
      <c r="F102" s="458"/>
      <c r="G102" s="247"/>
      <c r="H102" s="243"/>
    </row>
    <row r="103" spans="2:8" ht="59.25" customHeight="1" x14ac:dyDescent="0.25">
      <c r="B103" s="259">
        <v>5</v>
      </c>
      <c r="C103" s="455" t="s">
        <v>49</v>
      </c>
      <c r="D103" s="456"/>
      <c r="E103" s="457" t="s">
        <v>50</v>
      </c>
      <c r="F103" s="458"/>
      <c r="G103" s="247"/>
      <c r="H103" s="243"/>
    </row>
    <row r="104" spans="2:8" ht="59.25" customHeight="1" x14ac:dyDescent="0.25">
      <c r="B104" s="259">
        <v>5</v>
      </c>
      <c r="C104" s="455" t="s">
        <v>51</v>
      </c>
      <c r="D104" s="456"/>
      <c r="E104" s="457" t="s">
        <v>52</v>
      </c>
      <c r="F104" s="458"/>
      <c r="G104" s="247"/>
      <c r="H104" s="243"/>
    </row>
    <row r="105" spans="2:8" ht="59.25" customHeight="1" x14ac:dyDescent="0.25">
      <c r="B105" s="259">
        <v>5</v>
      </c>
      <c r="C105" s="455" t="s">
        <v>53</v>
      </c>
      <c r="D105" s="456"/>
      <c r="E105" s="457" t="s">
        <v>52</v>
      </c>
      <c r="F105" s="458"/>
      <c r="G105" s="247"/>
      <c r="H105" s="243"/>
    </row>
    <row r="106" spans="2:8" ht="47.45" customHeight="1" x14ac:dyDescent="0.25">
      <c r="B106" s="259">
        <v>5</v>
      </c>
      <c r="C106" s="455" t="s">
        <v>54</v>
      </c>
      <c r="D106" s="456"/>
      <c r="E106" s="457" t="s">
        <v>55</v>
      </c>
      <c r="F106" s="458"/>
      <c r="G106" s="247"/>
      <c r="H106" s="243"/>
    </row>
    <row r="107" spans="2:8" ht="45.75" customHeight="1" x14ac:dyDescent="0.25">
      <c r="B107" s="259">
        <v>5</v>
      </c>
      <c r="C107" s="455" t="s">
        <v>56</v>
      </c>
      <c r="D107" s="456"/>
      <c r="E107" s="457" t="s">
        <v>57</v>
      </c>
      <c r="F107" s="458"/>
      <c r="G107" s="247"/>
      <c r="H107" s="243"/>
    </row>
    <row r="108" spans="2:8" ht="32.450000000000003" customHeight="1" x14ac:dyDescent="0.25">
      <c r="B108" s="259">
        <v>5</v>
      </c>
      <c r="C108" s="455" t="s">
        <v>58</v>
      </c>
      <c r="D108" s="456"/>
      <c r="E108" s="457" t="s">
        <v>59</v>
      </c>
      <c r="F108" s="458"/>
      <c r="G108" s="247"/>
      <c r="H108" s="243"/>
    </row>
    <row r="109" spans="2:8" ht="33.75" customHeight="1" x14ac:dyDescent="0.25">
      <c r="B109" s="259">
        <v>5</v>
      </c>
      <c r="C109" s="455" t="s">
        <v>60</v>
      </c>
      <c r="D109" s="456"/>
      <c r="E109" s="457" t="s">
        <v>61</v>
      </c>
      <c r="F109" s="458"/>
      <c r="G109" s="247"/>
      <c r="H109" s="243"/>
    </row>
    <row r="110" spans="2:8" ht="33.75" customHeight="1" x14ac:dyDescent="0.25">
      <c r="B110" s="259">
        <v>5</v>
      </c>
      <c r="C110" s="455" t="s">
        <v>62</v>
      </c>
      <c r="D110" s="456"/>
      <c r="E110" s="457" t="s">
        <v>63</v>
      </c>
      <c r="F110" s="458"/>
      <c r="G110" s="247"/>
      <c r="H110" s="243"/>
    </row>
    <row r="111" spans="2:8" x14ac:dyDescent="0.25">
      <c r="B111" s="259">
        <v>5</v>
      </c>
      <c r="C111" s="455" t="s">
        <v>64</v>
      </c>
      <c r="D111" s="456"/>
      <c r="E111" s="457" t="s">
        <v>65</v>
      </c>
      <c r="F111" s="458"/>
      <c r="G111" s="247"/>
      <c r="H111" s="243"/>
    </row>
    <row r="112" spans="2:8" ht="24.95" customHeight="1" x14ac:dyDescent="0.25">
      <c r="B112" s="259">
        <v>8</v>
      </c>
      <c r="C112" s="455" t="s">
        <v>69</v>
      </c>
      <c r="D112" s="456"/>
      <c r="E112" s="457" t="s">
        <v>70</v>
      </c>
      <c r="F112" s="458"/>
      <c r="G112" s="247"/>
      <c r="H112" s="243"/>
    </row>
    <row r="113" spans="2:8" ht="46.5" customHeight="1" x14ac:dyDescent="0.25">
      <c r="B113" s="259">
        <v>8</v>
      </c>
      <c r="C113" s="455" t="s">
        <v>71</v>
      </c>
      <c r="D113" s="456"/>
      <c r="E113" s="457" t="s">
        <v>72</v>
      </c>
      <c r="F113" s="458"/>
      <c r="G113" s="247"/>
      <c r="H113" s="243"/>
    </row>
    <row r="114" spans="2:8" ht="46.5" customHeight="1" x14ac:dyDescent="0.25">
      <c r="B114" s="259">
        <v>8</v>
      </c>
      <c r="C114" s="455" t="s">
        <v>73</v>
      </c>
      <c r="D114" s="456"/>
      <c r="E114" s="457" t="s">
        <v>74</v>
      </c>
      <c r="F114" s="458"/>
      <c r="G114" s="247"/>
      <c r="H114" s="243"/>
    </row>
    <row r="115" spans="2:8" s="175" customFormat="1" ht="82.5" customHeight="1" x14ac:dyDescent="0.25">
      <c r="B115" s="258">
        <v>8</v>
      </c>
      <c r="C115" s="455" t="s">
        <v>75</v>
      </c>
      <c r="D115" s="456"/>
      <c r="E115" s="457" t="s">
        <v>76</v>
      </c>
      <c r="F115" s="458"/>
      <c r="G115" s="255"/>
      <c r="H115" s="178"/>
    </row>
    <row r="116" spans="2:8" s="175" customFormat="1" ht="33.950000000000003" customHeight="1" x14ac:dyDescent="0.25">
      <c r="B116" s="258">
        <v>8</v>
      </c>
      <c r="C116" s="455" t="s">
        <v>77</v>
      </c>
      <c r="D116" s="456"/>
      <c r="E116" s="457" t="s">
        <v>78</v>
      </c>
      <c r="F116" s="458"/>
      <c r="G116" s="255"/>
      <c r="H116" s="178"/>
    </row>
    <row r="117" spans="2:8" s="175" customFormat="1" ht="33.950000000000003" customHeight="1" x14ac:dyDescent="0.25">
      <c r="B117" s="258">
        <v>8</v>
      </c>
      <c r="C117" s="455" t="s">
        <v>79</v>
      </c>
      <c r="D117" s="456"/>
      <c r="E117" s="457" t="s">
        <v>80</v>
      </c>
      <c r="F117" s="458"/>
      <c r="G117" s="255"/>
      <c r="H117" s="178"/>
    </row>
    <row r="118" spans="2:8" s="175" customFormat="1" ht="33.950000000000003" customHeight="1" x14ac:dyDescent="0.25">
      <c r="B118" s="258">
        <v>8</v>
      </c>
      <c r="C118" s="455" t="s">
        <v>81</v>
      </c>
      <c r="D118" s="456"/>
      <c r="E118" s="457" t="s">
        <v>82</v>
      </c>
      <c r="F118" s="458"/>
      <c r="G118" s="255"/>
      <c r="H118" s="178"/>
    </row>
    <row r="119" spans="2:8" s="175" customFormat="1" ht="46.5" customHeight="1" x14ac:dyDescent="0.25">
      <c r="B119" s="258">
        <v>8</v>
      </c>
      <c r="C119" s="455" t="s">
        <v>83</v>
      </c>
      <c r="D119" s="456"/>
      <c r="E119" s="457" t="s">
        <v>84</v>
      </c>
      <c r="F119" s="458"/>
      <c r="G119" s="255"/>
      <c r="H119" s="178"/>
    </row>
    <row r="120" spans="2:8" ht="6.75" customHeight="1" thickBot="1" x14ac:dyDescent="0.3">
      <c r="B120" s="242"/>
      <c r="C120" s="483"/>
      <c r="D120" s="484"/>
      <c r="E120" s="485"/>
      <c r="F120" s="486"/>
      <c r="G120" s="247"/>
      <c r="H120" s="243"/>
    </row>
    <row r="121" spans="2:8" ht="15.75" thickTop="1" x14ac:dyDescent="0.25">
      <c r="B121" s="242"/>
      <c r="C121" s="256"/>
      <c r="D121" s="256"/>
      <c r="E121" s="257"/>
      <c r="F121" s="257"/>
      <c r="G121" s="247"/>
      <c r="H121" s="243"/>
    </row>
    <row r="122" spans="2:8" ht="15.75" thickBot="1" x14ac:dyDescent="0.3">
      <c r="B122" s="244"/>
      <c r="C122" s="245"/>
      <c r="D122" s="245"/>
      <c r="E122" s="245"/>
      <c r="F122" s="245"/>
      <c r="G122" s="245"/>
      <c r="H122" s="246"/>
    </row>
    <row r="126" spans="2:8" x14ac:dyDescent="0.25">
      <c r="B126" s="274" t="s">
        <v>92</v>
      </c>
    </row>
    <row r="127" spans="2:8" ht="48" customHeight="1" x14ac:dyDescent="0.25">
      <c r="B127" s="453" t="s">
        <v>1159</v>
      </c>
      <c r="C127" s="453"/>
    </row>
    <row r="128" spans="2:8" x14ac:dyDescent="0.25">
      <c r="B128" s="454">
        <v>46009</v>
      </c>
      <c r="C128" s="454"/>
    </row>
  </sheetData>
  <sheetProtection formatCells="0" formatColumns="0" formatRows="0"/>
  <autoFilter ref="B85:H119">
    <filterColumn colId="1" showButton="0"/>
    <filterColumn colId="3" showButton="0"/>
  </autoFilter>
  <mergeCells count="170">
    <mergeCell ref="B2:H2"/>
    <mergeCell ref="B4:H5"/>
    <mergeCell ref="B6:H6"/>
    <mergeCell ref="B7:H7"/>
    <mergeCell ref="C85:D85"/>
    <mergeCell ref="E85:F85"/>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9:D119"/>
    <mergeCell ref="E119:F119"/>
    <mergeCell ref="C120:D120"/>
    <mergeCell ref="E120:F120"/>
    <mergeCell ref="C118:D118"/>
    <mergeCell ref="E118:F118"/>
    <mergeCell ref="C117:D117"/>
    <mergeCell ref="E117:F117"/>
    <mergeCell ref="C115:D115"/>
    <mergeCell ref="E115:F115"/>
    <mergeCell ref="C116:D116"/>
    <mergeCell ref="E116:F116"/>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C37:D37"/>
    <mergeCell ref="E37:F37"/>
    <mergeCell ref="C38:D38"/>
    <mergeCell ref="E38:F38"/>
    <mergeCell ref="C89:D89"/>
    <mergeCell ref="E89:F89"/>
    <mergeCell ref="E86:F86"/>
    <mergeCell ref="C87:D87"/>
    <mergeCell ref="E87:F87"/>
    <mergeCell ref="C114:D114"/>
    <mergeCell ref="E114:F114"/>
    <mergeCell ref="C102:D102"/>
    <mergeCell ref="E102:F102"/>
    <mergeCell ref="C104:D104"/>
    <mergeCell ref="E104:F104"/>
    <mergeCell ref="C105:D105"/>
    <mergeCell ref="E105:F105"/>
    <mergeCell ref="C95:D95"/>
    <mergeCell ref="E95:F95"/>
    <mergeCell ref="C97:D97"/>
    <mergeCell ref="E97:F97"/>
    <mergeCell ref="C96:D96"/>
    <mergeCell ref="C101:D101"/>
    <mergeCell ref="E101:F101"/>
    <mergeCell ref="C100:D100"/>
    <mergeCell ref="E100:F100"/>
    <mergeCell ref="E92:F92"/>
    <mergeCell ref="C86:D86"/>
    <mergeCell ref="C39:D39"/>
    <mergeCell ref="E39:F39"/>
    <mergeCell ref="B43:H43"/>
    <mergeCell ref="C99:D99"/>
    <mergeCell ref="E99:F99"/>
    <mergeCell ref="C49:D49"/>
    <mergeCell ref="E49:F49"/>
    <mergeCell ref="C98:D98"/>
    <mergeCell ref="E98:F98"/>
    <mergeCell ref="C40:D40"/>
    <mergeCell ref="E40:F40"/>
    <mergeCell ref="C41:D41"/>
    <mergeCell ref="E41:F41"/>
    <mergeCell ref="C55:D55"/>
    <mergeCell ref="E55:F55"/>
    <mergeCell ref="E96:F96"/>
    <mergeCell ref="C88:D88"/>
    <mergeCell ref="E88:F88"/>
    <mergeCell ref="B75:H75"/>
    <mergeCell ref="B77:H77"/>
    <mergeCell ref="C47:D47"/>
    <mergeCell ref="E47:F47"/>
    <mergeCell ref="C48:D48"/>
    <mergeCell ref="E48:F48"/>
    <mergeCell ref="C50:D50"/>
    <mergeCell ref="E50:F50"/>
    <mergeCell ref="C51:D51"/>
    <mergeCell ref="E51:F51"/>
    <mergeCell ref="C52:D52"/>
    <mergeCell ref="E52:F52"/>
    <mergeCell ref="C56:D56"/>
    <mergeCell ref="E56:F56"/>
    <mergeCell ref="C57:D57"/>
    <mergeCell ref="E57:F57"/>
    <mergeCell ref="C53:D53"/>
    <mergeCell ref="E53:F53"/>
    <mergeCell ref="C54:D54"/>
    <mergeCell ref="E54:F54"/>
    <mergeCell ref="B79:H79"/>
    <mergeCell ref="C93:D93"/>
    <mergeCell ref="C70:D70"/>
    <mergeCell ref="E70:F70"/>
    <mergeCell ref="C109:D109"/>
    <mergeCell ref="E109:F109"/>
    <mergeCell ref="C110:D110"/>
    <mergeCell ref="E110:F110"/>
    <mergeCell ref="C106:D106"/>
    <mergeCell ref="E106:F106"/>
    <mergeCell ref="C107:D107"/>
    <mergeCell ref="E107:F107"/>
    <mergeCell ref="C108:D108"/>
    <mergeCell ref="E108:F108"/>
    <mergeCell ref="C103:D103"/>
    <mergeCell ref="E103:F103"/>
    <mergeCell ref="E93:F93"/>
    <mergeCell ref="C94:D94"/>
    <mergeCell ref="E94:F94"/>
    <mergeCell ref="C90:D90"/>
    <mergeCell ref="E90:F90"/>
    <mergeCell ref="C91:D91"/>
    <mergeCell ref="E91:F91"/>
    <mergeCell ref="C92:D92"/>
    <mergeCell ref="B127:C127"/>
    <mergeCell ref="B128:C128"/>
    <mergeCell ref="C111:D111"/>
    <mergeCell ref="E111:F111"/>
    <mergeCell ref="C65:D65"/>
    <mergeCell ref="E65:F65"/>
    <mergeCell ref="C66:D66"/>
    <mergeCell ref="E66:F66"/>
    <mergeCell ref="C67:D67"/>
    <mergeCell ref="E67:F67"/>
    <mergeCell ref="C113:D113"/>
    <mergeCell ref="E113:F113"/>
    <mergeCell ref="C112:D112"/>
    <mergeCell ref="E112:F112"/>
    <mergeCell ref="C71:D71"/>
    <mergeCell ref="E71:F71"/>
    <mergeCell ref="C72:D72"/>
    <mergeCell ref="E72:F72"/>
    <mergeCell ref="C73:D73"/>
    <mergeCell ref="E73:F73"/>
    <mergeCell ref="C68:D68"/>
    <mergeCell ref="E68:F68"/>
    <mergeCell ref="C69:D69"/>
    <mergeCell ref="E69:F6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5"/>
  <sheetViews>
    <sheetView showGridLines="0" zoomScale="70" zoomScaleNormal="70" workbookViewId="0">
      <pane xSplit="1" ySplit="8" topLeftCell="C9" activePane="bottomRight" state="frozen"/>
      <selection pane="topRight" activeCell="B1" sqref="B1"/>
      <selection pane="bottomLeft" activeCell="A7" sqref="A7"/>
      <selection pane="bottomRight" activeCell="G9" sqref="G9"/>
    </sheetView>
  </sheetViews>
  <sheetFormatPr baseColWidth="10" defaultColWidth="14.42578125" defaultRowHeight="12.75" x14ac:dyDescent="0.25"/>
  <cols>
    <col min="1" max="1" width="11.42578125" style="61" customWidth="1"/>
    <col min="2" max="2" width="25.140625" style="66" customWidth="1"/>
    <col min="3" max="5" width="14.140625" style="66" customWidth="1"/>
    <col min="6" max="6" width="16.42578125" style="110" customWidth="1"/>
    <col min="7" max="7" width="16.85546875" style="110" customWidth="1"/>
    <col min="8" max="8" width="12.42578125" style="66" customWidth="1"/>
    <col min="9" max="9" width="15.42578125" style="66" customWidth="1"/>
    <col min="10" max="10" width="13" style="66" customWidth="1"/>
    <col min="11" max="11" width="16.42578125" style="110" customWidth="1"/>
    <col min="12" max="12" width="11.85546875" style="110" customWidth="1"/>
    <col min="13" max="13" width="12.42578125" style="66" customWidth="1"/>
    <col min="14" max="14" width="15" style="66" customWidth="1"/>
    <col min="15" max="15" width="41.42578125" style="66" customWidth="1"/>
    <col min="16" max="17" width="42.28515625" style="66" customWidth="1"/>
    <col min="18" max="18" width="38.7109375" style="66" customWidth="1"/>
    <col min="19" max="19" width="25.42578125" style="66" bestFit="1" customWidth="1"/>
    <col min="20" max="22" width="21" style="66" customWidth="1"/>
    <col min="23" max="23" width="30.85546875" style="66" bestFit="1" customWidth="1"/>
    <col min="24" max="24" width="9.28515625" style="114" bestFit="1" customWidth="1"/>
    <col min="25" max="25" width="8.85546875" style="114" bestFit="1" customWidth="1"/>
    <col min="26" max="26" width="6.42578125" style="66" bestFit="1" customWidth="1"/>
    <col min="27" max="28" width="15.42578125" style="66" customWidth="1"/>
    <col min="29" max="29" width="4.85546875" style="61" customWidth="1"/>
    <col min="30" max="30" width="5.42578125" style="61" bestFit="1" customWidth="1"/>
    <col min="31" max="32" width="14" style="61" customWidth="1"/>
    <col min="33" max="33" width="18.42578125" style="61" customWidth="1"/>
    <col min="34" max="34" width="19.42578125" style="61" customWidth="1"/>
    <col min="35" max="36" width="14" style="61" customWidth="1"/>
    <col min="37" max="41" width="11.42578125" style="61" customWidth="1"/>
    <col min="42" max="42" width="5.42578125" style="61" bestFit="1" customWidth="1"/>
    <col min="43" max="43" width="26.85546875" style="61" customWidth="1"/>
    <col min="44" max="48" width="22.85546875" style="66" customWidth="1"/>
    <col min="49" max="49" width="23.42578125" style="61" customWidth="1"/>
    <col min="50" max="277" width="11.42578125" style="61" customWidth="1"/>
    <col min="278" max="278" width="12.42578125" style="61" customWidth="1"/>
    <col min="279" max="279" width="47" style="61" customWidth="1"/>
    <col min="280" max="280" width="35" style="61" customWidth="1"/>
    <col min="281" max="16384" width="14.42578125" style="61"/>
  </cols>
  <sheetData>
    <row r="1" spans="1:50" s="49" customFormat="1" ht="42.95" customHeight="1" x14ac:dyDescent="0.25">
      <c r="A1" s="665"/>
      <c r="B1" s="664">
        <f>+'2 MAPA FINAL'!D1</f>
        <v>0</v>
      </c>
      <c r="C1" s="32" t="str">
        <f>+'2 MAPA FINAL'!E1</f>
        <v>Código</v>
      </c>
      <c r="D1" s="32"/>
      <c r="E1" s="105" t="str">
        <f>+'2 MAPA FINAL'!F1</f>
        <v>DES-FO-003</v>
      </c>
      <c r="F1" s="106"/>
      <c r="G1" s="199">
        <f>+'2 MAPA FINAL'!$J$5</f>
        <v>0</v>
      </c>
      <c r="H1" s="212" t="e">
        <f>+IF('2 MAPA FINAL'!#REF!="","",'2 MAPA FINAL'!#REF!)</f>
        <v>#REF!</v>
      </c>
      <c r="I1" s="6"/>
      <c r="J1" s="6"/>
      <c r="N1" s="69" t="s">
        <v>323</v>
      </c>
      <c r="O1" s="69" t="s">
        <v>178</v>
      </c>
      <c r="P1" s="69" t="s">
        <v>101</v>
      </c>
      <c r="Q1" s="69" t="s">
        <v>183</v>
      </c>
      <c r="R1" s="69" t="s">
        <v>104</v>
      </c>
      <c r="S1" s="69" t="s">
        <v>113</v>
      </c>
      <c r="T1"/>
      <c r="U1"/>
      <c r="V1"/>
      <c r="Z1" s="111"/>
      <c r="AC1"/>
      <c r="AD1"/>
      <c r="AE1"/>
      <c r="AF1"/>
      <c r="AG1"/>
      <c r="AH1"/>
      <c r="AI1"/>
      <c r="AJ1"/>
      <c r="AK1"/>
      <c r="AR1" s="50"/>
      <c r="AS1" s="50"/>
      <c r="AT1" s="50"/>
      <c r="AU1" s="50"/>
      <c r="AV1" s="50"/>
    </row>
    <row r="2" spans="1:50" s="49" customFormat="1" ht="36" customHeight="1" x14ac:dyDescent="0.25">
      <c r="A2" s="665"/>
      <c r="B2" s="664"/>
      <c r="C2" s="32" t="str">
        <f>+'2 MAPA FINAL'!E2</f>
        <v>Versión:</v>
      </c>
      <c r="D2" s="32"/>
      <c r="E2" s="105" t="str">
        <f>+'2 MAPA FINAL'!F2</f>
        <v>07</v>
      </c>
      <c r="F2" s="106"/>
      <c r="G2" s="202">
        <f>+'2 MAPA FINAL'!$F$6</f>
        <v>0</v>
      </c>
      <c r="H2" s="200" t="str">
        <f>+IF('2 MAPA FINAL'!$H$6="","",'2 MAPA FINAL'!$H$6)</f>
        <v/>
      </c>
      <c r="I2" s="201" t="s">
        <v>95</v>
      </c>
      <c r="J2" s="198" t="e">
        <f>+IF('2 MAPA FINAL'!#REF!="","",'2 MAPA FINAL'!#REF!)</f>
        <v>#REF!</v>
      </c>
      <c r="K2" s="106"/>
      <c r="L2" s="106"/>
      <c r="M2" s="51"/>
      <c r="N2" s="99" t="s">
        <v>284</v>
      </c>
      <c r="O2" s="302" t="s">
        <v>324</v>
      </c>
      <c r="P2" s="303" t="s">
        <v>324</v>
      </c>
      <c r="Q2" s="303" t="s">
        <v>324</v>
      </c>
      <c r="R2" s="302" t="s">
        <v>324</v>
      </c>
      <c r="S2" s="303" t="s">
        <v>324</v>
      </c>
      <c r="T2"/>
      <c r="U2"/>
      <c r="V2"/>
      <c r="W2" s="51"/>
      <c r="X2" s="112"/>
      <c r="Y2" s="112"/>
      <c r="Z2" s="51"/>
      <c r="AA2" s="51"/>
      <c r="AB2" s="51"/>
      <c r="AC2"/>
      <c r="AD2"/>
      <c r="AE2"/>
      <c r="AF2"/>
      <c r="AG2"/>
      <c r="AH2"/>
      <c r="AI2"/>
      <c r="AJ2"/>
      <c r="AK2"/>
      <c r="AR2" s="50"/>
      <c r="AS2" s="50"/>
      <c r="AT2" s="50"/>
      <c r="AU2" s="50"/>
      <c r="AV2" s="50"/>
    </row>
    <row r="3" spans="1:50" s="49" customFormat="1" ht="15" x14ac:dyDescent="0.25">
      <c r="A3" s="53"/>
      <c r="B3" s="51"/>
      <c r="C3" s="203"/>
      <c r="D3" s="203"/>
      <c r="E3" s="203"/>
      <c r="F3" s="106"/>
      <c r="G3" s="106"/>
      <c r="H3" s="51"/>
      <c r="K3" s="106"/>
      <c r="L3" s="106"/>
      <c r="M3" s="51"/>
      <c r="N3" s="82" t="s">
        <v>283</v>
      </c>
      <c r="O3" s="302" t="s">
        <v>324</v>
      </c>
      <c r="P3" s="303" t="s">
        <v>324</v>
      </c>
      <c r="Q3" s="303" t="s">
        <v>324</v>
      </c>
      <c r="R3" s="302" t="s">
        <v>324</v>
      </c>
      <c r="S3" s="303" t="s">
        <v>324</v>
      </c>
      <c r="T3"/>
      <c r="U3"/>
      <c r="V3"/>
      <c r="W3" s="51"/>
      <c r="X3" s="112"/>
      <c r="Y3" s="112"/>
      <c r="Z3" s="51"/>
      <c r="AA3" s="51"/>
      <c r="AB3" s="51"/>
      <c r="AC3"/>
      <c r="AD3"/>
      <c r="AE3"/>
      <c r="AF3"/>
      <c r="AG3"/>
      <c r="AH3"/>
      <c r="AI3"/>
      <c r="AJ3"/>
      <c r="AK3"/>
      <c r="AR3" s="50"/>
      <c r="AS3" s="50"/>
      <c r="AT3" s="50"/>
      <c r="AU3" s="50"/>
      <c r="AV3" s="50"/>
    </row>
    <row r="4" spans="1:50" s="49" customFormat="1" ht="15" x14ac:dyDescent="0.25">
      <c r="A4" s="5" t="s">
        <v>93</v>
      </c>
      <c r="B4" s="650" t="str">
        <f>+IF('2 MAPA FINAL'!$D$5="","",'2 MAPA FINAL'!$D$5)</f>
        <v/>
      </c>
      <c r="C4" s="650"/>
      <c r="D4" s="650"/>
      <c r="E4" s="650"/>
      <c r="F4" s="47"/>
      <c r="G4" s="47"/>
      <c r="H4" s="47"/>
      <c r="I4" s="47"/>
      <c r="J4" s="47"/>
      <c r="K4" s="47"/>
      <c r="L4" s="107"/>
      <c r="N4" s="86" t="s">
        <v>273</v>
      </c>
      <c r="O4" s="302" t="s">
        <v>325</v>
      </c>
      <c r="P4" s="303" t="s">
        <v>324</v>
      </c>
      <c r="Q4" s="303" t="s">
        <v>325</v>
      </c>
      <c r="R4" s="304" t="s">
        <v>324</v>
      </c>
      <c r="S4" s="303" t="s">
        <v>324</v>
      </c>
      <c r="T4"/>
      <c r="U4"/>
      <c r="V4"/>
      <c r="X4" s="111"/>
      <c r="Y4" s="111"/>
      <c r="AC4"/>
      <c r="AD4"/>
      <c r="AE4"/>
      <c r="AF4"/>
      <c r="AG4"/>
      <c r="AH4"/>
      <c r="AI4"/>
      <c r="AJ4"/>
      <c r="AK4"/>
      <c r="AR4" s="50"/>
      <c r="AS4" s="50"/>
      <c r="AT4" s="50"/>
      <c r="AU4" s="50"/>
      <c r="AV4" s="50"/>
    </row>
    <row r="5" spans="1:50" s="49" customFormat="1" ht="30" x14ac:dyDescent="0.25">
      <c r="A5" s="5" t="s">
        <v>244</v>
      </c>
      <c r="B5" s="650" t="str">
        <f>+IF('2 MAPA FINAL'!$F$5="","",'2 MAPA FINAL'!$F$5)</f>
        <v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v>
      </c>
      <c r="C5" s="651"/>
      <c r="D5" s="651"/>
      <c r="E5" s="651"/>
      <c r="F5" s="34"/>
      <c r="G5" s="107"/>
      <c r="I5" s="51"/>
      <c r="J5" s="51"/>
      <c r="K5" s="34"/>
      <c r="L5" s="107"/>
      <c r="N5" s="90" t="s">
        <v>285</v>
      </c>
      <c r="O5" s="302" t="s">
        <v>325</v>
      </c>
      <c r="P5" s="303" t="s">
        <v>324</v>
      </c>
      <c r="Q5" s="303" t="s">
        <v>325</v>
      </c>
      <c r="R5" s="302" t="s">
        <v>324</v>
      </c>
      <c r="S5" s="302" t="s">
        <v>324</v>
      </c>
      <c r="T5" s="61"/>
      <c r="U5" s="61"/>
      <c r="V5" s="61"/>
      <c r="X5" s="111"/>
      <c r="Y5" s="111"/>
      <c r="AC5"/>
      <c r="AD5"/>
      <c r="AE5"/>
      <c r="AF5"/>
      <c r="AG5"/>
      <c r="AH5"/>
      <c r="AI5"/>
      <c r="AJ5"/>
      <c r="AK5"/>
      <c r="AR5" s="50"/>
      <c r="AS5" s="50"/>
      <c r="AT5" s="50"/>
      <c r="AU5" s="50"/>
      <c r="AV5" s="50"/>
    </row>
    <row r="6" spans="1:50" s="49" customFormat="1" ht="5.45" customHeight="1" x14ac:dyDescent="0.25">
      <c r="A6" s="205"/>
      <c r="B6" s="204"/>
      <c r="C6" s="204"/>
      <c r="D6" s="204"/>
      <c r="E6" s="51"/>
      <c r="F6" s="34"/>
      <c r="G6" s="107"/>
      <c r="I6" s="51"/>
      <c r="J6" s="51"/>
      <c r="K6" s="34"/>
      <c r="L6" s="107"/>
      <c r="X6" s="111"/>
      <c r="Y6" s="111"/>
      <c r="AC6"/>
      <c r="AD6"/>
      <c r="AE6"/>
      <c r="AF6"/>
      <c r="AG6"/>
      <c r="AH6"/>
      <c r="AI6"/>
      <c r="AJ6"/>
      <c r="AK6"/>
      <c r="AR6" s="50"/>
      <c r="AS6" s="50"/>
      <c r="AT6" s="50"/>
      <c r="AU6" s="50"/>
      <c r="AV6" s="50"/>
    </row>
    <row r="7" spans="1:50" ht="14.45" customHeight="1" x14ac:dyDescent="0.25">
      <c r="A7" s="108"/>
      <c r="B7" s="108"/>
      <c r="C7" s="672" t="s">
        <v>280</v>
      </c>
      <c r="D7" s="672"/>
      <c r="E7" s="672"/>
      <c r="F7" s="672"/>
      <c r="G7" s="672"/>
      <c r="H7" s="763" t="s">
        <v>320</v>
      </c>
      <c r="I7" s="764"/>
      <c r="J7" s="764"/>
      <c r="K7" s="764"/>
      <c r="L7" s="764"/>
      <c r="N7" s="58"/>
      <c r="O7" s="58"/>
      <c r="P7" s="58"/>
      <c r="Q7" s="58"/>
      <c r="R7" s="58"/>
      <c r="S7" s="108"/>
      <c r="T7" s="672" t="s">
        <v>326</v>
      </c>
      <c r="U7" s="672"/>
      <c r="V7" s="672"/>
      <c r="W7" s="108"/>
      <c r="X7" s="672" t="s">
        <v>327</v>
      </c>
      <c r="Y7" s="672"/>
      <c r="Z7" s="672"/>
      <c r="AA7" s="58"/>
      <c r="AB7" s="58"/>
      <c r="AC7"/>
      <c r="AD7"/>
      <c r="AE7"/>
      <c r="AF7"/>
      <c r="AG7"/>
      <c r="AH7"/>
      <c r="AI7"/>
      <c r="AJ7"/>
      <c r="AK7"/>
      <c r="AL7" s="65"/>
      <c r="AM7" s="65"/>
      <c r="AN7" s="65"/>
      <c r="AO7" s="65"/>
      <c r="AP7" s="65"/>
      <c r="AQ7" s="65"/>
    </row>
    <row r="8" spans="1:50" ht="38.25" x14ac:dyDescent="0.25">
      <c r="A8" s="69" t="s">
        <v>281</v>
      </c>
      <c r="B8" s="70" t="s">
        <v>282</v>
      </c>
      <c r="C8" s="69" t="s">
        <v>328</v>
      </c>
      <c r="D8" s="69" t="s">
        <v>248</v>
      </c>
      <c r="E8" s="69" t="s">
        <v>329</v>
      </c>
      <c r="F8" s="69" t="s">
        <v>249</v>
      </c>
      <c r="G8" s="69" t="s">
        <v>69</v>
      </c>
      <c r="H8" s="69" t="s">
        <v>330</v>
      </c>
      <c r="I8" s="69" t="s">
        <v>248</v>
      </c>
      <c r="J8" s="69" t="s">
        <v>331</v>
      </c>
      <c r="K8" s="69" t="s">
        <v>249</v>
      </c>
      <c r="L8" s="69" t="s">
        <v>69</v>
      </c>
      <c r="N8" s="69" t="s">
        <v>332</v>
      </c>
      <c r="O8" s="69" t="s">
        <v>333</v>
      </c>
      <c r="P8" s="69" t="s">
        <v>334</v>
      </c>
      <c r="Q8" s="69" t="s">
        <v>335</v>
      </c>
      <c r="R8" s="69" t="s">
        <v>336</v>
      </c>
      <c r="S8" s="69" t="s">
        <v>337</v>
      </c>
      <c r="T8" s="69" t="s">
        <v>338</v>
      </c>
      <c r="U8" s="69" t="s">
        <v>339</v>
      </c>
      <c r="V8" s="69" t="s">
        <v>340</v>
      </c>
      <c r="W8" s="69" t="s">
        <v>341</v>
      </c>
      <c r="X8" s="310" t="s">
        <v>342</v>
      </c>
      <c r="Y8" s="312" t="s">
        <v>343</v>
      </c>
      <c r="Z8" s="311" t="s">
        <v>344</v>
      </c>
      <c r="AA8" s="58"/>
      <c r="AB8" s="58"/>
      <c r="AC8"/>
      <c r="AD8"/>
      <c r="AE8"/>
      <c r="AF8"/>
      <c r="AG8"/>
      <c r="AH8"/>
      <c r="AI8"/>
      <c r="AJ8"/>
      <c r="AK8"/>
      <c r="AM8" s="65"/>
      <c r="AN8" s="65"/>
      <c r="AO8" s="77"/>
      <c r="AP8" s="77"/>
      <c r="AQ8" s="77"/>
      <c r="AR8" s="77"/>
      <c r="AS8" s="77"/>
      <c r="AT8" s="77"/>
      <c r="AU8" s="77"/>
      <c r="AV8" s="77"/>
      <c r="AW8" s="77"/>
      <c r="AX8" s="77"/>
    </row>
    <row r="9" spans="1:50" ht="153.94999999999999" customHeight="1" x14ac:dyDescent="0.25">
      <c r="A9" s="78" t="str">
        <f>'2 MAPA FINAL'!A11</f>
        <v>R1</v>
      </c>
      <c r="B9" s="79" t="str">
        <f>+'2 MAPA FINAL'!H11</f>
        <v xml:space="preserve">Posibilidad de incumplimiento de los objetivos por daños en los documentos por las malas condiciones ambientales (humedad, temperatura).  a causa de las inadecuadas condiciones de almacenamiento  lo que ocasiona pérdida de información o documentos </v>
      </c>
      <c r="C9" s="109">
        <f>+'3 FORMULA PROBABILIDADES'!E9</f>
        <v>0.2</v>
      </c>
      <c r="D9" s="80" t="str">
        <f>+'4 MAPA CALOR INHERENTE'!C9</f>
        <v>Media</v>
      </c>
      <c r="E9" s="109" t="b">
        <f>+'3 FORMULA PROBABILIDADES'!M9</f>
        <v>0</v>
      </c>
      <c r="F9" s="80" t="str">
        <f>+'4 MAPA CALOR INHERENTE'!D9</f>
        <v>Menor</v>
      </c>
      <c r="G9" s="302" t="str">
        <f>+'4 MAPA CALOR INHERENTE'!E9</f>
        <v>Moderado</v>
      </c>
      <c r="H9" s="109">
        <f>+'6 MAPA CALOR RESIDUAL'!C9</f>
        <v>0.42</v>
      </c>
      <c r="I9" s="80" t="str">
        <f>+'6 MAPA CALOR RESIDUAL'!D9</f>
        <v>Media</v>
      </c>
      <c r="J9" s="80">
        <f>+'6 MAPA CALOR RESIDUAL'!E9</f>
        <v>0.4</v>
      </c>
      <c r="K9" s="80" t="str">
        <f>+'6 MAPA CALOR RESIDUAL'!F9</f>
        <v>Menor</v>
      </c>
      <c r="L9" s="302" t="str">
        <f>+'6 MAPA CALOR RESIDUAL'!G9</f>
        <v>Moderado</v>
      </c>
      <c r="N9" s="302" t="s">
        <v>324</v>
      </c>
      <c r="O9" s="79" t="s">
        <v>345</v>
      </c>
      <c r="P9" s="46" t="s">
        <v>346</v>
      </c>
      <c r="Q9" s="46"/>
      <c r="R9" s="79" t="s">
        <v>347</v>
      </c>
      <c r="S9" s="195" t="s">
        <v>348</v>
      </c>
      <c r="T9" s="195" t="s">
        <v>349</v>
      </c>
      <c r="U9" s="195" t="s">
        <v>350</v>
      </c>
      <c r="V9" s="195" t="s">
        <v>351</v>
      </c>
      <c r="W9" s="46" t="s">
        <v>352</v>
      </c>
      <c r="X9" s="310" t="s">
        <v>353</v>
      </c>
      <c r="Y9" s="312" t="s">
        <v>354</v>
      </c>
      <c r="Z9" s="311" t="s">
        <v>355</v>
      </c>
      <c r="AA9" s="81"/>
      <c r="AB9" s="81"/>
      <c r="AC9"/>
      <c r="AD9"/>
      <c r="AE9"/>
      <c r="AF9"/>
      <c r="AG9"/>
      <c r="AH9"/>
      <c r="AI9"/>
      <c r="AJ9"/>
      <c r="AK9"/>
      <c r="AM9" s="65"/>
      <c r="AN9" s="65"/>
      <c r="AO9" s="77"/>
      <c r="AP9" s="77"/>
      <c r="AQ9" s="77"/>
      <c r="AR9" s="85"/>
      <c r="AS9" s="85"/>
      <c r="AT9" s="85"/>
      <c r="AU9" s="85"/>
      <c r="AV9" s="85"/>
      <c r="AW9" s="77"/>
      <c r="AX9" s="77"/>
    </row>
    <row r="10" spans="1:50" ht="153.94999999999999" customHeight="1" x14ac:dyDescent="0.25">
      <c r="A10" s="78" t="str">
        <f>'2 MAPA FINAL'!A17</f>
        <v>R2</v>
      </c>
      <c r="B10" s="79" t="str">
        <f>+'2 MAPA FINAL'!H17</f>
        <v>Posibilidad de incumplimiento de los objetivos por la no radicación, radicación incorrecta y/o entrega incorrecta, nula o inoportuna de los documentos que deben ser distribuidos por la Ventanilla Única de Correspondencia   a causa de no efectuar actividades de sesibilización frente a los terminos y trámite de correspondencia  lo que ocasiona la pérdida de tiempo en la oportunidad de la gestión de las respuestas a peticiones y gestión de documentos misionales o de apoyo</v>
      </c>
      <c r="C10" s="109">
        <f>+'3 FORMULA PROBABILIDADES'!E10</f>
        <v>0.6</v>
      </c>
      <c r="D10" s="80" t="str">
        <f>+'4 MAPA CALOR INHERENTE'!C10</f>
        <v>Media</v>
      </c>
      <c r="E10" s="109" t="b">
        <f>+'3 FORMULA PROBABILIDADES'!M10</f>
        <v>0</v>
      </c>
      <c r="F10" s="80" t="str">
        <f>+'4 MAPA CALOR INHERENTE'!D10</f>
        <v>Menor</v>
      </c>
      <c r="G10" s="302" t="str">
        <f>+'4 MAPA CALOR INHERENTE'!E10</f>
        <v>Moderado</v>
      </c>
      <c r="H10" s="109">
        <f>+'5 VALORACIÓN DEL CONTROL'!T19</f>
        <v>0.2</v>
      </c>
      <c r="I10" s="80" t="str">
        <f t="shared" ref="I10:I28" si="0">+IF(H10=0,"",IF(H10&lt;=$AD$13,$AE$13,IF(H10&lt;=$AD$12,$AE$12,IF(H10&lt;=$AD$11,$AE$11,IF(H10&lt;=$AD$10,$AE$10,IF(H10&lt;=$AD$9,$AE$9,""))))))</f>
        <v/>
      </c>
      <c r="J10" s="80" t="b">
        <f>+'5 VALORACIÓN DEL CONTROL'!U19</f>
        <v>0</v>
      </c>
      <c r="K10" s="80">
        <f t="shared" ref="K10:K28" si="1">+IF(J10=0,"",IF(J10&lt;=$AF$7,$AF$8,IF(J10&lt;=$AG$7,$AG$8,IF(J10&lt;=$AH$7,$AH$8,IF(J10&lt;=$AI$7,$AI$8,IF(J10&lt;=$AJ$7,$AJ$8,""))))))</f>
        <v>0</v>
      </c>
      <c r="L10" s="302">
        <f t="shared" ref="L10:L28" si="2">+IF(I10=$AE$9,IF(K10=$AF$8,$AF$9,IF(K10=$AG$8,$AG$9,IF(K10=$AH$8,$AH$9,IF(K10=$AI$8,$AI$9,IF(K10=$AJ$8,$AJ$9))))),IF(I10=$AE$10,IF(K10=$AF$8,$AF$10,IF(K10=$AG$8,$AG$10,IF(K10=$AH$8,$AH$10,IF(K10=$AI$8,$AI$10,IF(K10=$AJ$8,$AJ$10))))),IF(I10=$AE$11,IF(K10=$AF$8,$AF$11,IF(K10=$AG$8,$AG$11,IF(K10=$AH$8,$AH$11,IF(K10=$AI$8,$AI$11,IF(K10=$AJ$8,$AJ$11))))),IF(I10=$AE$12,IF(K10=$AF$8,$AF$12,IF(K10=$AG$8,$AG$12,IF(K10=$AH$8,$AH$12,IF(K10=$AI$8,$AI$12,IF(K10=$AJ$8,$AJ$12))))),IF(I10=$AE$13,IF(K10=$AF$8,$AF$13,IF(K10=$AG$8,$AG$13,IF(K10=$AH$8,$AH$13,IF(K10=$AI$8,$AI$13,IF(K10=$AJ$8,$AJ$13))))),"")))))</f>
        <v>0</v>
      </c>
      <c r="N10" s="302" t="s">
        <v>325</v>
      </c>
      <c r="O10" s="79"/>
      <c r="P10" s="46"/>
      <c r="Q10" s="46"/>
      <c r="R10" s="79"/>
      <c r="S10" s="195"/>
      <c r="T10" s="195"/>
      <c r="U10" s="195"/>
      <c r="V10" s="195"/>
      <c r="W10" s="46"/>
      <c r="X10" s="310"/>
      <c r="Y10" s="312"/>
      <c r="Z10" s="311"/>
      <c r="AA10" s="81"/>
      <c r="AB10" s="81"/>
      <c r="AC10"/>
      <c r="AD10"/>
      <c r="AE10"/>
      <c r="AF10"/>
      <c r="AG10"/>
      <c r="AH10"/>
      <c r="AI10"/>
      <c r="AJ10"/>
      <c r="AK10"/>
      <c r="AM10" s="65"/>
      <c r="AN10" s="65"/>
      <c r="AO10" s="77"/>
      <c r="AP10" s="87"/>
      <c r="AQ10" s="88"/>
      <c r="AR10" s="85"/>
      <c r="AS10" s="85"/>
      <c r="AT10" s="85"/>
      <c r="AU10" s="85"/>
      <c r="AV10" s="85"/>
      <c r="AW10" s="77"/>
      <c r="AX10" s="77"/>
    </row>
    <row r="11" spans="1:50" ht="153.94999999999999" customHeight="1" x14ac:dyDescent="0.25">
      <c r="A11" s="78" t="str">
        <f>'2 MAPA FINAL'!A23</f>
        <v>R3</v>
      </c>
      <c r="B11" s="79" t="str">
        <f>+'2 MAPA FINAL'!H23</f>
        <v>Posibilidad de afectación económica y reputacional por la  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  debido a la no realización del tramite y seguimiento oportuno de las solicitudes, en desarrollo de un contrato vigente lo que ocasiona traumatismo en la operación del Concejo.</v>
      </c>
      <c r="C11" s="109" t="str">
        <f>+'3 FORMULA PROBABILIDADES'!E11</f>
        <v/>
      </c>
      <c r="D11" s="80" t="str">
        <f>+'4 MAPA CALOR INHERENTE'!C11</f>
        <v>Media</v>
      </c>
      <c r="E11" s="109" t="str">
        <f>+'3 FORMULA PROBABILIDADES'!M11</f>
        <v/>
      </c>
      <c r="F11" s="80" t="str">
        <f>+'4 MAPA CALOR INHERENTE'!D11</f>
        <v>Menor</v>
      </c>
      <c r="G11" s="302" t="str">
        <f>+'4 MAPA CALOR INHERENTE'!E11</f>
        <v>Moderado</v>
      </c>
      <c r="H11" s="109">
        <f>+'5 VALORACIÓN DEL CONTROL'!T25</f>
        <v>0.2</v>
      </c>
      <c r="I11" s="80" t="str">
        <f t="shared" si="0"/>
        <v/>
      </c>
      <c r="J11" s="80" t="str">
        <f>+'5 VALORACIÓN DEL CONTROL'!U25</f>
        <v/>
      </c>
      <c r="K11" s="80">
        <f t="shared" si="1"/>
        <v>0</v>
      </c>
      <c r="L11" s="302">
        <f t="shared" si="2"/>
        <v>0</v>
      </c>
      <c r="N11" s="302"/>
      <c r="O11" s="79"/>
      <c r="P11" s="46"/>
      <c r="Q11" s="46"/>
      <c r="R11" s="79"/>
      <c r="S11" s="195"/>
      <c r="T11" s="195"/>
      <c r="U11" s="195"/>
      <c r="V11" s="195"/>
      <c r="W11" s="46"/>
      <c r="X11" s="310"/>
      <c r="Y11" s="312"/>
      <c r="Z11" s="311"/>
      <c r="AA11" s="81"/>
      <c r="AB11" s="81"/>
      <c r="AC11"/>
      <c r="AD11"/>
      <c r="AE11"/>
      <c r="AF11"/>
      <c r="AG11"/>
      <c r="AH11"/>
      <c r="AI11"/>
      <c r="AJ11"/>
      <c r="AK11"/>
      <c r="AM11" s="65"/>
      <c r="AN11" s="65"/>
      <c r="AO11" s="77"/>
      <c r="AP11" s="87"/>
      <c r="AQ11" s="88"/>
      <c r="AR11" s="85"/>
      <c r="AS11" s="85"/>
      <c r="AT11" s="85"/>
      <c r="AU11" s="85"/>
      <c r="AV11" s="89"/>
      <c r="AW11" s="77"/>
      <c r="AX11" s="77"/>
    </row>
    <row r="12" spans="1:50" ht="153.94999999999999" customHeight="1" x14ac:dyDescent="0.25">
      <c r="A12" s="78" t="str">
        <f>'2 MAPA FINAL'!A29</f>
        <v>R4</v>
      </c>
      <c r="B12" s="79" t="str">
        <f>+'2 MAPA FINAL'!H29</f>
        <v xml:space="preserve">Posibilidad de afectación económica y reputacional por la falta oportuna de la formulación y seguimiento de las actividades del  Plan Institucional de Gestión Ambiental - PIGA  debido a la falta de personal y recursos necesarios para la ejecución de dichas actividades de forma oportuna  lo que ocasiona incumplimiento del plan operativo anual de gestión ambiental. </v>
      </c>
      <c r="C12" s="109" t="str">
        <f>+'3 FORMULA PROBABILIDADES'!E12</f>
        <v/>
      </c>
      <c r="D12" s="80" t="str">
        <f>+'4 MAPA CALOR INHERENTE'!C12</f>
        <v>Media</v>
      </c>
      <c r="E12" s="109" t="str">
        <f>+'3 FORMULA PROBABILIDADES'!M12</f>
        <v/>
      </c>
      <c r="F12" s="80" t="str">
        <f>+'4 MAPA CALOR INHERENTE'!D12</f>
        <v>Menor</v>
      </c>
      <c r="G12" s="302" t="str">
        <f>+'4 MAPA CALOR INHERENTE'!E12</f>
        <v>Moderado</v>
      </c>
      <c r="H12" s="109">
        <f>+'5 VALORACIÓN DEL CONTROL'!T31</f>
        <v>0.2</v>
      </c>
      <c r="I12" s="80" t="str">
        <f t="shared" si="0"/>
        <v/>
      </c>
      <c r="J12" s="80" t="str">
        <f>+'5 VALORACIÓN DEL CONTROL'!U31</f>
        <v/>
      </c>
      <c r="K12" s="80">
        <f t="shared" si="1"/>
        <v>0</v>
      </c>
      <c r="L12" s="302">
        <f t="shared" si="2"/>
        <v>0</v>
      </c>
      <c r="N12" s="302"/>
      <c r="O12" s="79"/>
      <c r="P12" s="46"/>
      <c r="Q12" s="46"/>
      <c r="R12" s="79"/>
      <c r="S12" s="195"/>
      <c r="T12" s="195"/>
      <c r="U12" s="195"/>
      <c r="V12" s="195"/>
      <c r="W12" s="46"/>
      <c r="X12" s="310"/>
      <c r="Y12" s="312"/>
      <c r="Z12" s="311"/>
      <c r="AA12" s="81"/>
      <c r="AB12" s="81"/>
      <c r="AC12"/>
      <c r="AD12"/>
      <c r="AE12"/>
      <c r="AF12"/>
      <c r="AG12"/>
      <c r="AH12"/>
      <c r="AI12"/>
      <c r="AJ12"/>
      <c r="AK12"/>
      <c r="AM12" s="65"/>
      <c r="AN12" s="65"/>
      <c r="AO12" s="77"/>
      <c r="AP12" s="87"/>
      <c r="AQ12" s="88"/>
      <c r="AR12" s="85"/>
      <c r="AS12" s="85"/>
      <c r="AT12" s="85"/>
      <c r="AU12" s="89"/>
      <c r="AV12" s="85"/>
      <c r="AW12" s="77"/>
      <c r="AX12" s="77"/>
    </row>
    <row r="13" spans="1:50" ht="153.94999999999999" customHeight="1" x14ac:dyDescent="0.25">
      <c r="A13" s="78" t="str">
        <f>'2 MAPA FINAL'!A35</f>
        <v>R5</v>
      </c>
      <c r="B13" s="79" t="str">
        <f>+'2 MAPA FINAL'!H35</f>
        <v>Posibilidad de afectación económica y reputacional por la omisión e inobservancia  de los lineamientos establecidos en las areas de mantenimiento y servicios generales  debido al desconocimiento o incumplimiento de los lineamientos establecidos lo que ocasiona el uso indebido a los recursos e insumos  en beneficio de terceros o particulares.</v>
      </c>
      <c r="C13" s="109" t="str">
        <f>+'3 FORMULA PROBABILIDADES'!E13</f>
        <v/>
      </c>
      <c r="D13" s="80" t="str">
        <f>+'4 MAPA CALOR INHERENTE'!C13</f>
        <v>Media</v>
      </c>
      <c r="E13" s="109" t="str">
        <f>+'3 FORMULA PROBABILIDADES'!M13</f>
        <v/>
      </c>
      <c r="F13" s="80" t="str">
        <f>+'4 MAPA CALOR INHERENTE'!D13</f>
        <v>Moderado</v>
      </c>
      <c r="G13" s="302" t="str">
        <f>+'4 MAPA CALOR INHERENTE'!E13</f>
        <v>Moderado</v>
      </c>
      <c r="H13" s="109">
        <f>+'5 VALORACIÓN DEL CONTROL'!T37</f>
        <v>0.2</v>
      </c>
      <c r="I13" s="80" t="str">
        <f t="shared" si="0"/>
        <v/>
      </c>
      <c r="J13" s="80" t="str">
        <f>+'5 VALORACIÓN DEL CONTROL'!U37</f>
        <v/>
      </c>
      <c r="K13" s="80">
        <f t="shared" si="1"/>
        <v>0</v>
      </c>
      <c r="L13" s="302">
        <f t="shared" si="2"/>
        <v>0</v>
      </c>
      <c r="N13" s="302"/>
      <c r="O13" s="79"/>
      <c r="P13" s="46"/>
      <c r="Q13" s="46"/>
      <c r="R13" s="79"/>
      <c r="S13" s="195"/>
      <c r="T13" s="195"/>
      <c r="U13" s="195"/>
      <c r="V13" s="195"/>
      <c r="W13" s="46"/>
      <c r="X13" s="310"/>
      <c r="Y13" s="312"/>
      <c r="Z13" s="311"/>
      <c r="AA13" s="81"/>
      <c r="AB13" s="81"/>
      <c r="AC13"/>
      <c r="AD13"/>
      <c r="AE13"/>
      <c r="AF13"/>
      <c r="AG13"/>
      <c r="AH13"/>
      <c r="AI13"/>
      <c r="AJ13"/>
      <c r="AK13"/>
      <c r="AM13" s="65"/>
      <c r="AN13" s="65"/>
      <c r="AO13" s="77"/>
      <c r="AP13" s="87"/>
      <c r="AQ13" s="88"/>
      <c r="AR13" s="85"/>
      <c r="AS13" s="85"/>
      <c r="AT13" s="85"/>
      <c r="AU13" s="98"/>
      <c r="AV13" s="85"/>
      <c r="AW13" s="77"/>
      <c r="AX13" s="77"/>
    </row>
    <row r="14" spans="1:50" ht="153.94999999999999" customHeight="1" x14ac:dyDescent="0.2">
      <c r="A14" s="78" t="str">
        <f>'2 MAPA FINAL'!A41</f>
        <v>R6</v>
      </c>
      <c r="B14" s="79" t="str">
        <f>+'2 MAPA FINAL'!H41</f>
        <v xml:space="preserve">Posibilidad de afectación económica y reputacional por el incumplimiento de los lineamientos establecidos en el area de movilidad  debido a la omisión e inobservancia de dichos lineamientos lo que ocasiona el uso indebido a los vehiculos propios de la Corporación que prestan servicios de transporte a  funcionarios que ocupan empleos del nivel directivo y de algunas dependencias administrativas, en beneficio propio,  de terceros o particulares. </v>
      </c>
      <c r="C14" s="109" t="str">
        <f>+'3 FORMULA PROBABILIDADES'!E14</f>
        <v/>
      </c>
      <c r="D14" s="80" t="str">
        <f>+'4 MAPA CALOR INHERENTE'!C14</f>
        <v>Media</v>
      </c>
      <c r="E14" s="109" t="str">
        <f>+'3 FORMULA PROBABILIDADES'!M14</f>
        <v/>
      </c>
      <c r="F14" s="80" t="str">
        <f>+'4 MAPA CALOR INHERENTE'!D14</f>
        <v>Menor</v>
      </c>
      <c r="G14" s="302" t="str">
        <f>+'4 MAPA CALOR INHERENTE'!E14</f>
        <v>Moderado</v>
      </c>
      <c r="H14" s="109">
        <f>+'5 VALORACIÓN DEL CONTROL'!T43</f>
        <v>0.2</v>
      </c>
      <c r="I14" s="80" t="str">
        <f t="shared" si="0"/>
        <v/>
      </c>
      <c r="J14" s="80" t="str">
        <f>+'5 VALORACIÓN DEL CONTROL'!U43</f>
        <v/>
      </c>
      <c r="K14" s="80">
        <f t="shared" si="1"/>
        <v>0</v>
      </c>
      <c r="L14" s="302">
        <f t="shared" si="2"/>
        <v>0</v>
      </c>
      <c r="N14" s="302"/>
      <c r="O14" s="79"/>
      <c r="P14" s="46"/>
      <c r="Q14" s="46"/>
      <c r="R14" s="79"/>
      <c r="S14" s="195"/>
      <c r="T14" s="195"/>
      <c r="U14" s="195"/>
      <c r="V14" s="195"/>
      <c r="W14" s="46"/>
      <c r="X14" s="310"/>
      <c r="Y14" s="312"/>
      <c r="Z14" s="311"/>
      <c r="AA14" s="81"/>
      <c r="AB14" s="81"/>
      <c r="AM14" s="65"/>
      <c r="AN14" s="65"/>
      <c r="AO14" s="77"/>
      <c r="AP14" s="87"/>
      <c r="AQ14" s="88"/>
      <c r="AR14" s="85"/>
      <c r="AS14" s="85"/>
      <c r="AT14" s="85"/>
      <c r="AU14" s="85"/>
      <c r="AV14" s="85"/>
      <c r="AW14" s="77"/>
      <c r="AX14" s="77"/>
    </row>
    <row r="15" spans="1:50" ht="153.94999999999999" customHeight="1" x14ac:dyDescent="0.2">
      <c r="A15" s="78" t="str">
        <f>'2 MAPA FINAL'!A47</f>
        <v>R7</v>
      </c>
      <c r="B15" s="79" t="str">
        <f>+'2 MAPA FINAL'!H47</f>
        <v>Posibilidad de incumplimiento de los objetivos por el alto volumen de peticiones  ciudadanas recibidas a través de los diferentes canales de atención(presencial, virtual, web y telefónico) para su ingreso y registro en la plataforma   debido a la recepción de peticiones a través de múltiples canales de atención (presencial, virtual, web y telefónico), lo que puede dificultar su registro, respuesta y traslado dentro de los tiempos establecidos por la ley.
 lo que ocasiona el riesgo de incumplimiento en los términos legales para la atención y respuesta de las peticiones ciudadanas.</v>
      </c>
      <c r="C15" s="109" t="str">
        <f>+'3 FORMULA PROBABILIDADES'!E15</f>
        <v/>
      </c>
      <c r="D15" s="80" t="str">
        <f>+'4 MAPA CALOR INHERENTE'!C15</f>
        <v>Muy Alta</v>
      </c>
      <c r="E15" s="109" t="str">
        <f>+'3 FORMULA PROBABILIDADES'!M15</f>
        <v/>
      </c>
      <c r="F15" s="80" t="str">
        <f>+'4 MAPA CALOR INHERENTE'!D15</f>
        <v>Mayor</v>
      </c>
      <c r="G15" s="302" t="str">
        <f>+'4 MAPA CALOR INHERENTE'!E15</f>
        <v>Alto</v>
      </c>
      <c r="H15" s="109">
        <f>+'5 VALORACIÓN DEL CONTROL'!T49</f>
        <v>0.2</v>
      </c>
      <c r="I15" s="80" t="str">
        <f t="shared" si="0"/>
        <v/>
      </c>
      <c r="J15" s="80" t="str">
        <f>+'5 VALORACIÓN DEL CONTROL'!U49</f>
        <v/>
      </c>
      <c r="K15" s="80">
        <f t="shared" si="1"/>
        <v>0</v>
      </c>
      <c r="L15" s="302">
        <f t="shared" si="2"/>
        <v>0</v>
      </c>
      <c r="N15" s="302"/>
      <c r="O15" s="79"/>
      <c r="P15" s="46"/>
      <c r="Q15" s="46"/>
      <c r="R15" s="79"/>
      <c r="S15" s="195"/>
      <c r="T15" s="195"/>
      <c r="U15" s="195"/>
      <c r="V15" s="195"/>
      <c r="W15" s="46"/>
      <c r="X15" s="310"/>
      <c r="Y15" s="312"/>
      <c r="Z15" s="311"/>
      <c r="AA15" s="81"/>
      <c r="AB15" s="81"/>
      <c r="AK15" s="65"/>
      <c r="AL15" s="65"/>
      <c r="AM15" s="65"/>
      <c r="AN15" s="65"/>
      <c r="AO15" s="77"/>
      <c r="AP15" s="87"/>
      <c r="AQ15" s="77"/>
      <c r="AR15" s="88"/>
      <c r="AS15" s="88"/>
      <c r="AT15" s="88"/>
      <c r="AU15" s="88"/>
      <c r="AV15" s="88"/>
      <c r="AW15" s="77"/>
      <c r="AX15" s="77"/>
    </row>
    <row r="16" spans="1:50" ht="153.94999999999999" customHeight="1" x14ac:dyDescent="0.2">
      <c r="A16" s="78" t="str">
        <f>'2 MAPA FINAL'!A53</f>
        <v>R8</v>
      </c>
      <c r="B16" s="79" t="str">
        <f>+'2 MAPA FINAL'!H53</f>
        <v>Posibilidad de incumplimiento de los objetivos por el querer garantizar la atención oportuna, adecuada y trazable de las peticiones ciudadanas mediante la correcta asignación, registro y clasificación de las PQRS en el sistema Bogotá Te Escucha, a las áreas responsables.  debido a la falta de oportunidad en la respuesta por parte de las áreas responsables a las cuales se realiza el traslado de las peticiones ciudadanas a través del sistema Bogotá Te Escucha, lo que puede generar retrasos en la gestión dentro de los términos establecidos,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v>
      </c>
      <c r="C16" s="109" t="str">
        <f>+'3 FORMULA PROBABILIDADES'!E16</f>
        <v/>
      </c>
      <c r="D16" s="80" t="str">
        <f>+'4 MAPA CALOR INHERENTE'!C16</f>
        <v>Media</v>
      </c>
      <c r="E16" s="109" t="str">
        <f>+'3 FORMULA PROBABILIDADES'!M16</f>
        <v/>
      </c>
      <c r="F16" s="80" t="str">
        <f>+'4 MAPA CALOR INHERENTE'!D16</f>
        <v>Leve</v>
      </c>
      <c r="G16" s="302" t="str">
        <f>+'4 MAPA CALOR INHERENTE'!E16</f>
        <v>Moderado</v>
      </c>
      <c r="H16" s="109">
        <f>+'5 VALORACIÓN DEL CONTROL'!T55</f>
        <v>0.2</v>
      </c>
      <c r="I16" s="80" t="str">
        <f t="shared" si="0"/>
        <v/>
      </c>
      <c r="J16" s="80" t="str">
        <f>+'5 VALORACIÓN DEL CONTROL'!U55</f>
        <v/>
      </c>
      <c r="K16" s="80">
        <f t="shared" si="1"/>
        <v>0</v>
      </c>
      <c r="L16" s="302">
        <f t="shared" si="2"/>
        <v>0</v>
      </c>
      <c r="N16" s="302"/>
      <c r="O16" s="79"/>
      <c r="P16" s="46"/>
      <c r="Q16" s="46"/>
      <c r="R16" s="79"/>
      <c r="S16" s="195"/>
      <c r="T16" s="195"/>
      <c r="U16" s="195"/>
      <c r="V16" s="195"/>
      <c r="W16" s="46"/>
      <c r="X16" s="310"/>
      <c r="Y16" s="312"/>
      <c r="Z16" s="311"/>
      <c r="AA16" s="81"/>
      <c r="AB16" s="81"/>
      <c r="AM16" s="65"/>
      <c r="AN16" s="65"/>
      <c r="AO16" s="77"/>
      <c r="AP16" s="77"/>
      <c r="AQ16" s="77"/>
      <c r="AR16" s="85"/>
      <c r="AS16" s="85"/>
      <c r="AT16" s="85"/>
      <c r="AU16" s="85"/>
      <c r="AV16" s="85"/>
      <c r="AW16" s="77"/>
      <c r="AX16" s="77"/>
    </row>
    <row r="17" spans="1:50" ht="153.94999999999999" customHeight="1" x14ac:dyDescent="0.2">
      <c r="A17" s="78" t="str">
        <f>'2 MAPA FINAL'!A59</f>
        <v>R9</v>
      </c>
      <c r="B17" s="79" t="str">
        <f>+'2 MAPA FINAL'!H59</f>
        <v>Posibilidad de afectación económica y reputacional ejecución del plan institucional de capacitación y del plan de bienestar  la debilidad del control en la selección del participante en el programa de capacitación de bienestar personas que no cumplan con los requisitos</v>
      </c>
      <c r="C17" s="109" t="str">
        <f>+'3 FORMULA PROBABILIDADES'!E17</f>
        <v/>
      </c>
      <c r="D17" s="80" t="str">
        <f>+'4 MAPA CALOR INHERENTE'!C17</f>
        <v>Media</v>
      </c>
      <c r="E17" s="109" t="str">
        <f>+'3 FORMULA PROBABILIDADES'!M17</f>
        <v/>
      </c>
      <c r="F17" s="80" t="str">
        <f>+'4 MAPA CALOR INHERENTE'!D17</f>
        <v>Leve</v>
      </c>
      <c r="G17" s="302" t="str">
        <f>+'4 MAPA CALOR INHERENTE'!E17</f>
        <v>Moderado</v>
      </c>
      <c r="H17" s="109">
        <f>+'5 VALORACIÓN DEL CONTROL'!T61</f>
        <v>0.2</v>
      </c>
      <c r="I17" s="80" t="str">
        <f t="shared" si="0"/>
        <v/>
      </c>
      <c r="J17" s="80" t="str">
        <f>+'5 VALORACIÓN DEL CONTROL'!U61</f>
        <v/>
      </c>
      <c r="K17" s="80">
        <f t="shared" si="1"/>
        <v>0</v>
      </c>
      <c r="L17" s="302">
        <f t="shared" si="2"/>
        <v>0</v>
      </c>
      <c r="N17" s="302"/>
      <c r="O17" s="79"/>
      <c r="P17" s="46"/>
      <c r="Q17" s="46"/>
      <c r="R17" s="79"/>
      <c r="S17" s="195"/>
      <c r="T17" s="195"/>
      <c r="U17" s="195"/>
      <c r="V17" s="195"/>
      <c r="W17" s="46"/>
      <c r="X17" s="310"/>
      <c r="Y17" s="312"/>
      <c r="Z17" s="311"/>
      <c r="AA17" s="81"/>
      <c r="AB17" s="81"/>
      <c r="AK17" s="65"/>
      <c r="AL17" s="65"/>
      <c r="AM17" s="65"/>
      <c r="AN17" s="65"/>
      <c r="AO17" s="77"/>
      <c r="AP17" s="77"/>
      <c r="AQ17" s="77"/>
      <c r="AR17" s="85"/>
      <c r="AS17" s="85"/>
      <c r="AT17" s="85"/>
      <c r="AU17" s="85"/>
      <c r="AV17" s="85"/>
      <c r="AW17" s="77"/>
      <c r="AX17" s="77"/>
    </row>
    <row r="18" spans="1:50" ht="153.94999999999999" customHeight="1" x14ac:dyDescent="0.2">
      <c r="A18" s="78" t="str">
        <f>'2 MAPA FINAL'!A65</f>
        <v>R10</v>
      </c>
      <c r="B18" s="79" t="str">
        <f>+'2 MAPA FINAL'!H65</f>
        <v>Posibilidad de afectación económica y reputacional beneficiar a un tercero  recibir documentos que no correspondan a los requisitos exigidos para la posesión de un funcionario originando sanciones, denuncias y/o reclamaciones</v>
      </c>
      <c r="C18" s="109" t="str">
        <f>+'3 FORMULA PROBABILIDADES'!E18</f>
        <v/>
      </c>
      <c r="D18" s="80" t="str">
        <f>+'4 MAPA CALOR INHERENTE'!C18</f>
        <v>Media</v>
      </c>
      <c r="E18" s="109" t="str">
        <f>+'3 FORMULA PROBABILIDADES'!M18</f>
        <v/>
      </c>
      <c r="F18" s="80" t="str">
        <f>+'4 MAPA CALOR INHERENTE'!D18</f>
        <v>Leve</v>
      </c>
      <c r="G18" s="302" t="str">
        <f>+'4 MAPA CALOR INHERENTE'!E18</f>
        <v>Moderado</v>
      </c>
      <c r="H18" s="109">
        <f>+'5 VALORACIÓN DEL CONTROL'!T67</f>
        <v>0.2</v>
      </c>
      <c r="I18" s="80" t="str">
        <f t="shared" si="0"/>
        <v/>
      </c>
      <c r="J18" s="80" t="str">
        <f>+'5 VALORACIÓN DEL CONTROL'!U67</f>
        <v/>
      </c>
      <c r="K18" s="80">
        <f t="shared" si="1"/>
        <v>0</v>
      </c>
      <c r="L18" s="302">
        <f t="shared" si="2"/>
        <v>0</v>
      </c>
      <c r="N18" s="302"/>
      <c r="O18" s="79"/>
      <c r="P18" s="46"/>
      <c r="Q18" s="46"/>
      <c r="R18" s="79"/>
      <c r="S18" s="195"/>
      <c r="T18" s="195"/>
      <c r="U18" s="195"/>
      <c r="V18" s="195"/>
      <c r="W18" s="46"/>
      <c r="X18" s="310"/>
      <c r="Y18" s="312"/>
      <c r="Z18" s="311"/>
      <c r="AA18" s="81"/>
      <c r="AB18" s="81"/>
      <c r="AE18" s="100"/>
      <c r="AK18" s="100"/>
      <c r="AL18" s="100"/>
      <c r="AM18" s="100"/>
      <c r="AN18" s="100"/>
      <c r="AO18" s="77"/>
      <c r="AP18" s="77"/>
      <c r="AQ18" s="101"/>
      <c r="AR18" s="101"/>
      <c r="AS18" s="101"/>
      <c r="AT18" s="101"/>
      <c r="AU18" s="101"/>
      <c r="AV18" s="101"/>
      <c r="AW18" s="77"/>
      <c r="AX18" s="77"/>
    </row>
    <row r="19" spans="1:50" ht="153.94999999999999" customHeight="1" x14ac:dyDescent="0.2">
      <c r="A19" s="78" t="e">
        <f>'2 MAPA FINAL'!#REF!</f>
        <v>#REF!</v>
      </c>
      <c r="B19" s="79" t="e">
        <f>+'2 MAPA FINAL'!#REF!</f>
        <v>#REF!</v>
      </c>
      <c r="C19" s="109" t="str">
        <f>+'3 FORMULA PROBABILIDADES'!E19</f>
        <v/>
      </c>
      <c r="D19" s="80" t="str">
        <f>+'4 MAPA CALOR INHERENTE'!C19</f>
        <v>Media</v>
      </c>
      <c r="E19" s="109" t="str">
        <f>+'3 FORMULA PROBABILIDADES'!M19</f>
        <v/>
      </c>
      <c r="F19" s="80" t="str">
        <f>+'4 MAPA CALOR INHERENTE'!D19</f>
        <v>Moderado</v>
      </c>
      <c r="G19" s="302" t="str">
        <f>+'4 MAPA CALOR INHERENTE'!E19</f>
        <v>Moderado</v>
      </c>
      <c r="H19" s="109">
        <f>+'5 VALORACIÓN DEL CONTROL'!T73</f>
        <v>0.2</v>
      </c>
      <c r="I19" s="80" t="str">
        <f t="shared" si="0"/>
        <v/>
      </c>
      <c r="J19" s="80" t="str">
        <f>+'5 VALORACIÓN DEL CONTROL'!U73</f>
        <v/>
      </c>
      <c r="K19" s="80">
        <f t="shared" si="1"/>
        <v>0</v>
      </c>
      <c r="L19" s="302">
        <f t="shared" si="2"/>
        <v>0</v>
      </c>
      <c r="N19" s="302"/>
      <c r="O19" s="79"/>
      <c r="P19" s="46"/>
      <c r="Q19" s="46"/>
      <c r="R19" s="79"/>
      <c r="S19" s="195"/>
      <c r="T19" s="195"/>
      <c r="U19" s="195"/>
      <c r="V19" s="195"/>
      <c r="W19" s="46"/>
      <c r="X19" s="310"/>
      <c r="Y19" s="312"/>
      <c r="Z19" s="311"/>
      <c r="AA19" s="81"/>
      <c r="AB19" s="81"/>
      <c r="AE19" s="100"/>
      <c r="AM19" s="100"/>
      <c r="AN19" s="100"/>
      <c r="AO19" s="77"/>
      <c r="AP19" s="77"/>
      <c r="AQ19" s="77"/>
      <c r="AR19" s="85"/>
      <c r="AS19" s="85"/>
      <c r="AT19" s="85"/>
      <c r="AU19" s="85"/>
      <c r="AV19" s="85"/>
      <c r="AW19" s="77"/>
      <c r="AX19" s="77"/>
    </row>
    <row r="20" spans="1:50" ht="153.94999999999999" customHeight="1" x14ac:dyDescent="0.2">
      <c r="A20" s="78" t="e">
        <f>'2 MAPA FINAL'!#REF!</f>
        <v>#REF!</v>
      </c>
      <c r="B20" s="79" t="e">
        <f>+'2 MAPA FINAL'!#REF!</f>
        <v>#REF!</v>
      </c>
      <c r="C20" s="109" t="str">
        <f>+'3 FORMULA PROBABILIDADES'!E20</f>
        <v/>
      </c>
      <c r="D20" s="80" t="str">
        <f>+'4 MAPA CALOR INHERENTE'!C20</f>
        <v>Media</v>
      </c>
      <c r="E20" s="109" t="str">
        <f>+'3 FORMULA PROBABILIDADES'!M20</f>
        <v/>
      </c>
      <c r="F20" s="80" t="str">
        <f>+'4 MAPA CALOR INHERENTE'!D20</f>
        <v>Moderado</v>
      </c>
      <c r="G20" s="302" t="str">
        <f>+'4 MAPA CALOR INHERENTE'!E20</f>
        <v>Moderado</v>
      </c>
      <c r="H20" s="109">
        <f>+'5 VALORACIÓN DEL CONTROL'!T79</f>
        <v>0.2</v>
      </c>
      <c r="I20" s="80" t="str">
        <f t="shared" si="0"/>
        <v/>
      </c>
      <c r="J20" s="80" t="str">
        <f>+'5 VALORACIÓN DEL CONTROL'!U79</f>
        <v/>
      </c>
      <c r="K20" s="80">
        <f t="shared" si="1"/>
        <v>0</v>
      </c>
      <c r="L20" s="302">
        <f t="shared" si="2"/>
        <v>0</v>
      </c>
      <c r="N20" s="302"/>
      <c r="O20" s="79"/>
      <c r="P20" s="46"/>
      <c r="Q20" s="46"/>
      <c r="R20" s="79"/>
      <c r="S20" s="195"/>
      <c r="T20" s="195"/>
      <c r="U20" s="195"/>
      <c r="V20" s="195"/>
      <c r="W20" s="46"/>
      <c r="X20" s="310"/>
      <c r="Y20" s="312"/>
      <c r="Z20" s="311"/>
      <c r="AA20" s="81"/>
      <c r="AB20" s="81"/>
      <c r="AC20" s="102"/>
      <c r="AD20" s="102"/>
      <c r="AE20" s="100"/>
      <c r="AF20" s="172"/>
      <c r="AM20" s="100"/>
      <c r="AN20" s="100"/>
      <c r="AO20" s="77"/>
      <c r="AP20" s="77"/>
      <c r="AQ20" s="77"/>
      <c r="AR20" s="85"/>
      <c r="AS20" s="85"/>
      <c r="AT20" s="85"/>
      <c r="AU20" s="85"/>
      <c r="AV20" s="85"/>
      <c r="AW20" s="77"/>
      <c r="AX20" s="77"/>
    </row>
    <row r="21" spans="1:50" ht="153.94999999999999" customHeight="1" x14ac:dyDescent="0.2">
      <c r="A21" s="78" t="e">
        <f>'2 MAPA FINAL'!#REF!</f>
        <v>#REF!</v>
      </c>
      <c r="B21" s="79" t="e">
        <f>+'2 MAPA FINAL'!#REF!</f>
        <v>#REF!</v>
      </c>
      <c r="C21" s="109" t="str">
        <f>+'3 FORMULA PROBABILIDADES'!E21</f>
        <v/>
      </c>
      <c r="D21" s="80" t="str">
        <f>+'4 MAPA CALOR INHERENTE'!C21</f>
        <v>Media</v>
      </c>
      <c r="E21" s="109" t="str">
        <f>+'3 FORMULA PROBABILIDADES'!M21</f>
        <v/>
      </c>
      <c r="F21" s="80" t="str">
        <f>+'4 MAPA CALOR INHERENTE'!D21</f>
        <v>Leve</v>
      </c>
      <c r="G21" s="302" t="str">
        <f>+'4 MAPA CALOR INHERENTE'!E21</f>
        <v>Moderado</v>
      </c>
      <c r="H21" s="109">
        <f>+'5 VALORACIÓN DEL CONTROL'!T85</f>
        <v>0.2</v>
      </c>
      <c r="I21" s="80" t="str">
        <f t="shared" si="0"/>
        <v/>
      </c>
      <c r="J21" s="80" t="str">
        <f>+'5 VALORACIÓN DEL CONTROL'!U85</f>
        <v/>
      </c>
      <c r="K21" s="80">
        <f t="shared" si="1"/>
        <v>0</v>
      </c>
      <c r="L21" s="302">
        <f t="shared" si="2"/>
        <v>0</v>
      </c>
      <c r="N21" s="302"/>
      <c r="O21" s="79"/>
      <c r="P21" s="46"/>
      <c r="Q21" s="46"/>
      <c r="R21" s="79"/>
      <c r="S21" s="195"/>
      <c r="T21" s="195"/>
      <c r="U21" s="195"/>
      <c r="V21" s="195"/>
      <c r="W21" s="46"/>
      <c r="X21" s="310"/>
      <c r="Y21" s="312"/>
      <c r="Z21" s="311"/>
      <c r="AA21" s="81"/>
      <c r="AB21" s="81"/>
      <c r="AC21" s="102"/>
      <c r="AD21" s="102"/>
      <c r="AE21" s="103"/>
      <c r="AM21" s="100"/>
      <c r="AN21" s="100"/>
      <c r="AO21" s="77"/>
      <c r="AP21" s="98"/>
      <c r="AQ21" s="98"/>
      <c r="AR21" s="98"/>
      <c r="AS21" s="98"/>
      <c r="AT21" s="98"/>
      <c r="AU21" s="98"/>
      <c r="AV21" s="85"/>
      <c r="AW21" s="77"/>
      <c r="AX21" s="77"/>
    </row>
    <row r="22" spans="1:50" ht="153.94999999999999" customHeight="1" x14ac:dyDescent="0.2">
      <c r="A22" s="78" t="e">
        <f>'2 MAPA FINAL'!#REF!</f>
        <v>#REF!</v>
      </c>
      <c r="B22" s="79" t="e">
        <f>+'2 MAPA FINAL'!#REF!</f>
        <v>#REF!</v>
      </c>
      <c r="C22" s="109" t="str">
        <f>+'3 FORMULA PROBABILIDADES'!E22</f>
        <v/>
      </c>
      <c r="D22" s="80" t="str">
        <f>+'4 MAPA CALOR INHERENTE'!C22</f>
        <v>Baja</v>
      </c>
      <c r="E22" s="109" t="str">
        <f>+'3 FORMULA PROBABILIDADES'!M22</f>
        <v/>
      </c>
      <c r="F22" s="80" t="str">
        <f>+'4 MAPA CALOR INHERENTE'!D22</f>
        <v>Menor</v>
      </c>
      <c r="G22" s="302" t="str">
        <f>+'4 MAPA CALOR INHERENTE'!E22</f>
        <v>Moderado</v>
      </c>
      <c r="H22" s="109">
        <f>+'5 VALORACIÓN DEL CONTROL'!T91</f>
        <v>0.2</v>
      </c>
      <c r="I22" s="80" t="str">
        <f t="shared" si="0"/>
        <v/>
      </c>
      <c r="J22" s="80" t="str">
        <f>+'5 VALORACIÓN DEL CONTROL'!U91</f>
        <v/>
      </c>
      <c r="K22" s="80">
        <f t="shared" si="1"/>
        <v>0</v>
      </c>
      <c r="L22" s="302">
        <f t="shared" si="2"/>
        <v>0</v>
      </c>
      <c r="N22" s="302"/>
      <c r="O22" s="79"/>
      <c r="P22" s="46"/>
      <c r="Q22" s="46"/>
      <c r="R22" s="79"/>
      <c r="S22" s="195"/>
      <c r="T22" s="195"/>
      <c r="U22" s="195"/>
      <c r="V22" s="195"/>
      <c r="W22" s="46"/>
      <c r="X22" s="310"/>
      <c r="Y22" s="312"/>
      <c r="Z22" s="311"/>
      <c r="AA22" s="81"/>
      <c r="AB22" s="81"/>
      <c r="AC22" s="102"/>
      <c r="AD22" s="102"/>
      <c r="AO22" s="77"/>
      <c r="AP22" s="104"/>
      <c r="AQ22" s="104"/>
      <c r="AR22" s="104"/>
      <c r="AS22" s="104"/>
      <c r="AT22" s="104"/>
      <c r="AU22" s="104"/>
      <c r="AV22" s="85"/>
      <c r="AW22" s="77"/>
      <c r="AX22" s="77"/>
    </row>
    <row r="23" spans="1:50" ht="153.94999999999999" customHeight="1" x14ac:dyDescent="0.2">
      <c r="A23" s="78" t="e">
        <f>'2 MAPA FINAL'!#REF!</f>
        <v>#REF!</v>
      </c>
      <c r="B23" s="79" t="e">
        <f>+'2 MAPA FINAL'!#REF!</f>
        <v>#REF!</v>
      </c>
      <c r="C23" s="109" t="str">
        <f>+'3 FORMULA PROBABILIDADES'!E23</f>
        <v/>
      </c>
      <c r="D23" s="80" t="str">
        <f>+'4 MAPA CALOR INHERENTE'!C23</f>
        <v>Alta</v>
      </c>
      <c r="E23" s="109" t="str">
        <f>+'3 FORMULA PROBABILIDADES'!M23</f>
        <v/>
      </c>
      <c r="F23" s="80" t="str">
        <f>+'4 MAPA CALOR INHERENTE'!D23</f>
        <v>Leve</v>
      </c>
      <c r="G23" s="302" t="str">
        <f>+'4 MAPA CALOR INHERENTE'!E23</f>
        <v>Moderado</v>
      </c>
      <c r="H23" s="109">
        <f>+'5 VALORACIÓN DEL CONTROL'!T97</f>
        <v>0.2</v>
      </c>
      <c r="I23" s="80" t="str">
        <f t="shared" si="0"/>
        <v/>
      </c>
      <c r="J23" s="80">
        <f>+'5 VALORACIÓN DEL CONTROL'!U97</f>
        <v>0</v>
      </c>
      <c r="K23" s="80" t="str">
        <f t="shared" si="1"/>
        <v/>
      </c>
      <c r="L23" s="302">
        <f t="shared" si="2"/>
        <v>0</v>
      </c>
      <c r="N23" s="302"/>
      <c r="O23" s="79"/>
      <c r="P23" s="46"/>
      <c r="Q23" s="46"/>
      <c r="R23" s="79"/>
      <c r="S23" s="195"/>
      <c r="T23" s="195"/>
      <c r="U23" s="195"/>
      <c r="V23" s="195"/>
      <c r="W23" s="46"/>
      <c r="X23" s="310"/>
      <c r="Y23" s="312"/>
      <c r="Z23" s="311"/>
      <c r="AA23" s="81"/>
      <c r="AB23" s="81"/>
      <c r="AC23" s="102"/>
      <c r="AD23" s="102"/>
      <c r="AO23" s="77"/>
      <c r="AP23" s="98"/>
      <c r="AQ23" s="98"/>
      <c r="AR23" s="98"/>
      <c r="AS23" s="98"/>
      <c r="AT23" s="98"/>
      <c r="AU23" s="98"/>
      <c r="AV23" s="85"/>
      <c r="AW23" s="77"/>
      <c r="AX23" s="77"/>
    </row>
    <row r="24" spans="1:50" ht="153.94999999999999" customHeight="1" x14ac:dyDescent="0.2">
      <c r="A24" s="78" t="e">
        <f>'2 MAPA FINAL'!#REF!</f>
        <v>#REF!</v>
      </c>
      <c r="B24" s="79" t="e">
        <f>+'2 MAPA FINAL'!#REF!</f>
        <v>#REF!</v>
      </c>
      <c r="C24" s="109" t="str">
        <f>+'3 FORMULA PROBABILIDADES'!E24</f>
        <v/>
      </c>
      <c r="D24" s="80" t="str">
        <f>+'4 MAPA CALOR INHERENTE'!C24</f>
        <v>Media</v>
      </c>
      <c r="E24" s="109" t="str">
        <f>+'3 FORMULA PROBABILIDADES'!M24</f>
        <v/>
      </c>
      <c r="F24" s="80" t="str">
        <f>+'4 MAPA CALOR INHERENTE'!D24</f>
        <v>Leve</v>
      </c>
      <c r="G24" s="302" t="str">
        <f>+'4 MAPA CALOR INHERENTE'!E24</f>
        <v>Moderado</v>
      </c>
      <c r="H24" s="109">
        <f>+'5 VALORACIÓN DEL CONTROL'!T103</f>
        <v>0.2</v>
      </c>
      <c r="I24" s="80" t="str">
        <f t="shared" si="0"/>
        <v/>
      </c>
      <c r="J24" s="80">
        <f>+'5 VALORACIÓN DEL CONTROL'!U103</f>
        <v>0</v>
      </c>
      <c r="K24" s="80" t="str">
        <f t="shared" si="1"/>
        <v/>
      </c>
      <c r="L24" s="302">
        <f t="shared" si="2"/>
        <v>0</v>
      </c>
      <c r="N24" s="302"/>
      <c r="O24" s="79"/>
      <c r="P24" s="46"/>
      <c r="Q24" s="46"/>
      <c r="R24" s="79"/>
      <c r="S24" s="195"/>
      <c r="T24" s="195"/>
      <c r="U24" s="195"/>
      <c r="V24" s="195"/>
      <c r="W24" s="46"/>
      <c r="X24" s="310"/>
      <c r="Y24" s="312"/>
      <c r="Z24" s="311"/>
      <c r="AA24" s="81"/>
      <c r="AB24" s="81"/>
      <c r="AO24" s="77"/>
      <c r="AP24" s="98"/>
      <c r="AQ24" s="98"/>
      <c r="AR24" s="98"/>
      <c r="AS24" s="98"/>
      <c r="AT24" s="98"/>
      <c r="AU24" s="98"/>
      <c r="AV24" s="85"/>
      <c r="AW24" s="77"/>
      <c r="AX24" s="77"/>
    </row>
    <row r="25" spans="1:50" ht="153.94999999999999" customHeight="1" x14ac:dyDescent="0.25">
      <c r="A25" s="78" t="e">
        <f>'2 MAPA FINAL'!#REF!</f>
        <v>#REF!</v>
      </c>
      <c r="B25" s="79" t="e">
        <f>+'2 MAPA FINAL'!#REF!</f>
        <v>#REF!</v>
      </c>
      <c r="C25" s="109" t="str">
        <f>+'3 FORMULA PROBABILIDADES'!E25</f>
        <v/>
      </c>
      <c r="D25" s="80" t="str">
        <f>+'4 MAPA CALOR INHERENTE'!C25</f>
        <v>Baja</v>
      </c>
      <c r="E25" s="109" t="str">
        <f>+'3 FORMULA PROBABILIDADES'!M25</f>
        <v/>
      </c>
      <c r="F25" s="80" t="str">
        <f>+'4 MAPA CALOR INHERENTE'!D25</f>
        <v>Leve</v>
      </c>
      <c r="G25" s="302" t="str">
        <f>+'4 MAPA CALOR INHERENTE'!E25</f>
        <v>Bajo</v>
      </c>
      <c r="H25" s="109">
        <f>+'5 VALORACIÓN DEL CONTROL'!T109</f>
        <v>0.2</v>
      </c>
      <c r="I25" s="80" t="str">
        <f t="shared" si="0"/>
        <v/>
      </c>
      <c r="J25" s="80">
        <f>+'5 VALORACIÓN DEL CONTROL'!U109</f>
        <v>0</v>
      </c>
      <c r="K25" s="80" t="str">
        <f t="shared" si="1"/>
        <v/>
      </c>
      <c r="L25" s="302">
        <f t="shared" si="2"/>
        <v>0</v>
      </c>
      <c r="N25" s="302"/>
      <c r="O25" s="79"/>
      <c r="P25" s="46"/>
      <c r="Q25" s="46"/>
      <c r="R25" s="79"/>
      <c r="S25" s="195"/>
      <c r="T25" s="195"/>
      <c r="U25" s="195"/>
      <c r="V25" s="195"/>
      <c r="W25" s="46"/>
      <c r="X25" s="310"/>
      <c r="Y25" s="312"/>
      <c r="Z25" s="311"/>
      <c r="AA25" s="81"/>
      <c r="AB25" s="81"/>
    </row>
    <row r="26" spans="1:50" ht="153.94999999999999" customHeight="1" x14ac:dyDescent="0.25">
      <c r="A26" s="78" t="e">
        <f>'2 MAPA FINAL'!#REF!</f>
        <v>#REF!</v>
      </c>
      <c r="B26" s="79" t="e">
        <f>+'2 MAPA FINAL'!#REF!</f>
        <v>#REF!</v>
      </c>
      <c r="C26" s="109" t="str">
        <f>+'3 FORMULA PROBABILIDADES'!E26</f>
        <v/>
      </c>
      <c r="D26" s="80" t="str">
        <f>+'4 MAPA CALOR INHERENTE'!C26</f>
        <v>Media</v>
      </c>
      <c r="E26" s="109" t="str">
        <f>+'3 FORMULA PROBABILIDADES'!M26</f>
        <v/>
      </c>
      <c r="F26" s="80" t="str">
        <f>+'4 MAPA CALOR INHERENTE'!D26</f>
        <v>Menor</v>
      </c>
      <c r="G26" s="302" t="str">
        <f>+'4 MAPA CALOR INHERENTE'!E26</f>
        <v>Moderado</v>
      </c>
      <c r="H26" s="109">
        <f>+'5 VALORACIÓN DEL CONTROL'!T115</f>
        <v>0.2</v>
      </c>
      <c r="I26" s="80" t="str">
        <f t="shared" si="0"/>
        <v/>
      </c>
      <c r="J26" s="80">
        <f>+'5 VALORACIÓN DEL CONTROL'!U115</f>
        <v>0</v>
      </c>
      <c r="K26" s="80" t="str">
        <f t="shared" si="1"/>
        <v/>
      </c>
      <c r="L26" s="302">
        <f t="shared" si="2"/>
        <v>0</v>
      </c>
      <c r="N26" s="302"/>
      <c r="O26" s="79"/>
      <c r="P26" s="46"/>
      <c r="Q26" s="46"/>
      <c r="R26" s="79"/>
      <c r="S26" s="195"/>
      <c r="T26" s="195"/>
      <c r="U26" s="195"/>
      <c r="V26" s="195"/>
      <c r="W26" s="46"/>
      <c r="X26" s="310"/>
      <c r="Y26" s="312"/>
      <c r="Z26" s="311"/>
      <c r="AA26" s="81"/>
      <c r="AB26" s="81"/>
    </row>
    <row r="27" spans="1:50" ht="153.94999999999999" customHeight="1" x14ac:dyDescent="0.25">
      <c r="A27" s="78" t="e">
        <f>'2 MAPA FINAL'!#REF!</f>
        <v>#REF!</v>
      </c>
      <c r="B27" s="79" t="e">
        <f>+'2 MAPA FINAL'!#REF!</f>
        <v>#REF!</v>
      </c>
      <c r="C27" s="109" t="str">
        <f>+'3 FORMULA PROBABILIDADES'!E27</f>
        <v/>
      </c>
      <c r="D27" s="80" t="str">
        <f>+'4 MAPA CALOR INHERENTE'!C27</f>
        <v>Muy Baja</v>
      </c>
      <c r="E27" s="109" t="str">
        <f>+'3 FORMULA PROBABILIDADES'!M27</f>
        <v/>
      </c>
      <c r="F27" s="80" t="str">
        <f>+'4 MAPA CALOR INHERENTE'!D27</f>
        <v>Menor</v>
      </c>
      <c r="G27" s="302" t="str">
        <f>+'4 MAPA CALOR INHERENTE'!E27</f>
        <v>Bajo</v>
      </c>
      <c r="H27" s="109">
        <f>+'5 VALORACIÓN DEL CONTROL'!T121</f>
        <v>0.2</v>
      </c>
      <c r="I27" s="80" t="str">
        <f t="shared" si="0"/>
        <v/>
      </c>
      <c r="J27" s="80">
        <f>+'5 VALORACIÓN DEL CONTROL'!U121</f>
        <v>0</v>
      </c>
      <c r="K27" s="80" t="str">
        <f t="shared" si="1"/>
        <v/>
      </c>
      <c r="L27" s="302">
        <f t="shared" si="2"/>
        <v>0</v>
      </c>
      <c r="N27" s="302"/>
      <c r="O27" s="79"/>
      <c r="P27" s="46"/>
      <c r="Q27" s="46"/>
      <c r="R27" s="79"/>
      <c r="S27" s="195"/>
      <c r="T27" s="195"/>
      <c r="U27" s="195"/>
      <c r="V27" s="195"/>
      <c r="W27" s="46"/>
      <c r="X27" s="310"/>
      <c r="Y27" s="312"/>
      <c r="Z27" s="311"/>
      <c r="AA27" s="81"/>
      <c r="AB27" s="81"/>
    </row>
    <row r="28" spans="1:50" ht="153.94999999999999" customHeight="1" x14ac:dyDescent="0.25">
      <c r="A28" s="78" t="e">
        <f>'2 MAPA FINAL'!#REF!</f>
        <v>#REF!</v>
      </c>
      <c r="B28" s="79" t="e">
        <f>+'2 MAPA FINAL'!#REF!</f>
        <v>#REF!</v>
      </c>
      <c r="C28" s="109" t="str">
        <f>+'3 FORMULA PROBABILIDADES'!E28</f>
        <v/>
      </c>
      <c r="D28" s="80" t="str">
        <f>+'4 MAPA CALOR INHERENTE'!C28</f>
        <v>Alta</v>
      </c>
      <c r="E28" s="109" t="str">
        <f>+'3 FORMULA PROBABILIDADES'!M28</f>
        <v/>
      </c>
      <c r="F28" s="80" t="str">
        <f>+'4 MAPA CALOR INHERENTE'!D28</f>
        <v>Mayor</v>
      </c>
      <c r="G28" s="302" t="str">
        <f>+'4 MAPA CALOR INHERENTE'!E28</f>
        <v>Alto</v>
      </c>
      <c r="H28" s="109">
        <f>+'5 VALORACIÓN DEL CONTROL'!T127</f>
        <v>0.2</v>
      </c>
      <c r="I28" s="80" t="str">
        <f t="shared" si="0"/>
        <v/>
      </c>
      <c r="J28" s="80">
        <f>+'5 VALORACIÓN DEL CONTROL'!U127</f>
        <v>0</v>
      </c>
      <c r="K28" s="80" t="str">
        <f t="shared" si="1"/>
        <v/>
      </c>
      <c r="L28" s="302">
        <f t="shared" si="2"/>
        <v>0</v>
      </c>
      <c r="N28" s="302"/>
      <c r="O28" s="79"/>
      <c r="P28" s="46"/>
      <c r="Q28" s="46"/>
      <c r="R28" s="79"/>
      <c r="S28" s="195"/>
      <c r="T28" s="195"/>
      <c r="U28" s="195"/>
      <c r="V28" s="195"/>
      <c r="W28" s="46"/>
      <c r="X28" s="310"/>
      <c r="Y28" s="312"/>
      <c r="Z28" s="311"/>
      <c r="AA28" s="81"/>
      <c r="AB28" s="81"/>
    </row>
    <row r="29" spans="1:50" ht="14.45" customHeight="1" x14ac:dyDescent="0.25">
      <c r="B29" s="61"/>
      <c r="C29" s="61"/>
      <c r="D29" s="61"/>
      <c r="E29" s="61"/>
      <c r="H29" s="61"/>
      <c r="J29" s="61"/>
      <c r="M29" s="61"/>
      <c r="N29" s="61"/>
      <c r="O29" s="61"/>
      <c r="P29" s="61"/>
      <c r="Q29" s="61"/>
      <c r="R29" s="61"/>
      <c r="S29" s="61"/>
      <c r="T29" s="61"/>
      <c r="U29" s="61"/>
      <c r="V29" s="61"/>
      <c r="W29" s="61"/>
      <c r="X29" s="113"/>
      <c r="Y29" s="113"/>
      <c r="Z29" s="61"/>
      <c r="AA29" s="61"/>
      <c r="AB29" s="61"/>
      <c r="AM29" s="66"/>
      <c r="AN29" s="66"/>
      <c r="AO29" s="66"/>
      <c r="AP29" s="66"/>
      <c r="AQ29" s="66"/>
      <c r="AR29" s="61"/>
      <c r="AS29" s="61"/>
      <c r="AT29" s="61"/>
      <c r="AU29" s="61"/>
      <c r="AV29" s="61"/>
    </row>
    <row r="30" spans="1:50" ht="39" customHeight="1" x14ac:dyDescent="0.25">
      <c r="B30" s="61"/>
      <c r="C30" s="61"/>
      <c r="D30" s="61"/>
      <c r="E30" s="61"/>
      <c r="H30" s="61"/>
      <c r="J30" s="61"/>
      <c r="M30" s="61"/>
      <c r="N30" s="61"/>
      <c r="O30" s="61"/>
      <c r="P30" s="61"/>
      <c r="Q30" s="61"/>
      <c r="R30" s="61"/>
      <c r="S30" s="61"/>
      <c r="T30" s="61"/>
      <c r="U30" s="61"/>
      <c r="V30" s="61"/>
      <c r="W30" s="61"/>
      <c r="X30" s="113"/>
      <c r="Y30" s="113"/>
      <c r="Z30" s="61"/>
      <c r="AA30" s="61"/>
      <c r="AB30" s="61"/>
      <c r="AM30" s="66"/>
      <c r="AN30" s="66"/>
      <c r="AO30" s="66"/>
      <c r="AP30" s="66"/>
      <c r="AQ30" s="66"/>
      <c r="AR30" s="61"/>
      <c r="AS30" s="61"/>
      <c r="AT30" s="61"/>
      <c r="AU30" s="61"/>
      <c r="AV30" s="61"/>
    </row>
    <row r="31" spans="1:50" ht="19.5" customHeight="1" x14ac:dyDescent="0.25">
      <c r="B31" s="61"/>
      <c r="C31" s="61"/>
      <c r="D31" s="61"/>
      <c r="E31" s="61"/>
      <c r="H31" s="61"/>
      <c r="J31" s="61"/>
      <c r="M31" s="61"/>
      <c r="N31" s="61"/>
      <c r="O31" s="61"/>
      <c r="P31" s="61"/>
      <c r="Q31" s="61"/>
      <c r="R31" s="61"/>
      <c r="S31" s="61"/>
      <c r="T31" s="61"/>
      <c r="U31" s="61"/>
      <c r="V31" s="61"/>
      <c r="W31" s="61"/>
      <c r="X31" s="113"/>
      <c r="Y31" s="113"/>
      <c r="Z31" s="61"/>
      <c r="AA31" s="61"/>
      <c r="AB31" s="61"/>
      <c r="AM31" s="66"/>
      <c r="AN31" s="66"/>
      <c r="AO31" s="66"/>
      <c r="AP31" s="66"/>
      <c r="AQ31" s="66"/>
      <c r="AR31" s="61"/>
      <c r="AS31" s="61"/>
      <c r="AT31" s="61"/>
      <c r="AU31" s="61"/>
      <c r="AV31" s="61"/>
    </row>
    <row r="32" spans="1:50" ht="19.5" customHeight="1" x14ac:dyDescent="0.25">
      <c r="B32" s="61"/>
      <c r="C32" s="61"/>
      <c r="D32" s="61"/>
      <c r="E32" s="61"/>
      <c r="H32" s="61"/>
      <c r="J32" s="61"/>
      <c r="M32" s="61"/>
      <c r="N32" s="61"/>
      <c r="O32" s="61"/>
      <c r="P32" s="61"/>
      <c r="Q32" s="61"/>
      <c r="R32" s="61"/>
      <c r="S32" s="61"/>
      <c r="T32" s="61"/>
      <c r="U32" s="61"/>
      <c r="V32" s="61"/>
      <c r="W32" s="61"/>
      <c r="X32" s="113"/>
      <c r="Y32" s="113"/>
      <c r="Z32" s="61"/>
      <c r="AA32" s="61"/>
      <c r="AB32" s="61"/>
      <c r="AM32" s="66"/>
      <c r="AN32" s="66"/>
      <c r="AO32" s="66"/>
      <c r="AP32" s="66"/>
      <c r="AQ32" s="66"/>
      <c r="AR32" s="61"/>
      <c r="AS32" s="61"/>
      <c r="AT32" s="61"/>
      <c r="AU32" s="61"/>
      <c r="AV32" s="61"/>
    </row>
    <row r="33" spans="6:43" s="61" customFormat="1" ht="19.5" customHeight="1" x14ac:dyDescent="0.25">
      <c r="F33" s="110"/>
      <c r="G33" s="110"/>
      <c r="I33" s="66"/>
      <c r="K33" s="110"/>
      <c r="L33" s="110"/>
      <c r="X33" s="113"/>
      <c r="Y33" s="113"/>
      <c r="AM33" s="66"/>
      <c r="AN33" s="66"/>
      <c r="AO33" s="66"/>
      <c r="AP33" s="66"/>
      <c r="AQ33" s="66"/>
    </row>
    <row r="34" spans="6:43" s="61" customFormat="1" ht="19.5" customHeight="1" x14ac:dyDescent="0.25">
      <c r="F34" s="110"/>
      <c r="G34" s="110"/>
      <c r="I34" s="66"/>
      <c r="K34" s="110"/>
      <c r="L34" s="110"/>
      <c r="X34" s="113"/>
      <c r="Y34" s="113"/>
      <c r="AM34" s="66"/>
      <c r="AN34" s="66"/>
      <c r="AO34" s="66"/>
      <c r="AP34" s="66"/>
      <c r="AQ34" s="66"/>
    </row>
    <row r="35" spans="6:43" s="61" customFormat="1" ht="19.5" customHeight="1" x14ac:dyDescent="0.25">
      <c r="F35" s="110"/>
      <c r="G35" s="110"/>
      <c r="I35" s="66"/>
      <c r="K35" s="110"/>
      <c r="L35" s="110"/>
      <c r="X35" s="113"/>
      <c r="Y35" s="113"/>
      <c r="AM35" s="66"/>
      <c r="AN35" s="66"/>
      <c r="AO35" s="66"/>
      <c r="AP35" s="66"/>
      <c r="AQ35" s="66"/>
    </row>
  </sheetData>
  <sheetProtection formatCells="0" formatColumns="0" formatRows="0" sort="0" autoFilter="0" pivotTables="0"/>
  <dataConsolidate/>
  <mergeCells count="8">
    <mergeCell ref="H7:L7"/>
    <mergeCell ref="X7:Z7"/>
    <mergeCell ref="T7:V7"/>
    <mergeCell ref="A1:A2"/>
    <mergeCell ref="B1:B2"/>
    <mergeCell ref="B4:E4"/>
    <mergeCell ref="B5:E5"/>
    <mergeCell ref="C7:G7"/>
  </mergeCells>
  <conditionalFormatting sqref="D9:D28 I9:J28">
    <cfRule type="cellIs" dxfId="21" priority="10" operator="equal">
      <formula>$AE$13</formula>
    </cfRule>
    <cfRule type="cellIs" dxfId="20" priority="11" operator="equal">
      <formula>$AE$12</formula>
    </cfRule>
    <cfRule type="cellIs" dxfId="19" priority="12" operator="equal">
      <formula>$AE$11</formula>
    </cfRule>
    <cfRule type="cellIs" dxfId="18" priority="13" operator="equal">
      <formula>$AE$10</formula>
    </cfRule>
    <cfRule type="cellIs" dxfId="17" priority="14" operator="equal">
      <formula>$AE$9</formula>
    </cfRule>
  </conditionalFormatting>
  <conditionalFormatting sqref="F9:F28">
    <cfRule type="cellIs" dxfId="16" priority="5" operator="equal">
      <formula>$AF$8</formula>
    </cfRule>
    <cfRule type="cellIs" dxfId="15" priority="6" operator="equal">
      <formula>$AG$8</formula>
    </cfRule>
    <cfRule type="cellIs" dxfId="14" priority="7" operator="equal">
      <formula>$AH$8</formula>
    </cfRule>
    <cfRule type="cellIs" dxfId="13" priority="8" operator="equal">
      <formula>$AI$8</formula>
    </cfRule>
    <cfRule type="cellIs" dxfId="12" priority="9" operator="equal">
      <formula>$AJ$8</formula>
    </cfRule>
  </conditionalFormatting>
  <conditionalFormatting sqref="G9:G28 L9:L28">
    <cfRule type="cellIs" dxfId="11" priority="277" operator="equal">
      <formula>$N$2</formula>
    </cfRule>
    <cfRule type="cellIs" dxfId="10" priority="278" operator="equal">
      <formula>$N$3</formula>
    </cfRule>
    <cfRule type="cellIs" dxfId="9" priority="279" operator="equal">
      <formula>$N$4</formula>
    </cfRule>
    <cfRule type="cellIs" dxfId="8" priority="280" operator="equal">
      <formula>$N$5</formula>
    </cfRule>
  </conditionalFormatting>
  <conditionalFormatting sqref="K9:K28">
    <cfRule type="cellIs" dxfId="7" priority="24" operator="equal">
      <formula>$AF$8</formula>
    </cfRule>
    <cfRule type="cellIs" dxfId="6" priority="25" operator="equal">
      <formula>$AG$8</formula>
    </cfRule>
    <cfRule type="cellIs" dxfId="5" priority="26" operator="equal">
      <formula>$AH$8</formula>
    </cfRule>
    <cfRule type="cellIs" dxfId="4" priority="27" operator="equal">
      <formula>$AI$8</formula>
    </cfRule>
    <cfRule type="cellIs" dxfId="3" priority="28" operator="equal">
      <formula>$AJ$8</formula>
    </cfRule>
  </conditionalFormatting>
  <conditionalFormatting sqref="N9:N28">
    <cfRule type="containsText" dxfId="2" priority="3" operator="containsText" text="No">
      <formula>NOT(ISERROR(SEARCH("No",N9)))</formula>
    </cfRule>
    <cfRule type="containsText" dxfId="1" priority="4" operator="containsText" text="Si">
      <formula>NOT(ISERROR(SEARCH("Si",N9)))</formula>
    </cfRule>
  </conditionalFormatting>
  <conditionalFormatting sqref="O10">
    <cfRule type="containsText" dxfId="0" priority="1" operator="containsText" text="x">
      <formula>NOT(ISERROR(SEARCH("x",O10)))</formula>
    </cfRule>
  </conditionalFormatting>
  <dataValidations count="5">
    <dataValidation type="list" allowBlank="1" showInputMessage="1" showErrorMessage="1" sqref="JP9:JV16">
      <formula1>#REF!</formula1>
    </dataValidation>
    <dataValidation allowBlank="1" showInputMessage="1" showErrorMessage="1" prompt="La probabilidad se encuentra determinada por una escala de 1 a 3, siendo 1 la menor probabilidad de ocurrencia del riesgo y 3 la mayor probabilidad de  ocurrencia." sqref="JO8"/>
    <dataValidation allowBlank="1" showInputMessage="1" showErrorMessage="1" prompt="Es la materialización del riesgo y las consecuencias de su aparición. Su escala es: 5 bajo impacto, 10 medio, 20 alto impacto._x000a_" sqref="JP8:JV8"/>
    <dataValidation type="list" allowBlank="1" showInputMessage="1" showErrorMessage="1" sqref="N9:N28">
      <formula1>"SI, NO"</formula1>
    </dataValidation>
    <dataValidation type="list" allowBlank="1" showInputMessage="1" showErrorMessage="1" sqref="S9:S28">
      <formula1>"Mensual, Bimestral, Trimestral, Cuatrimestral, Semestral, Anual"</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U346"/>
  <sheetViews>
    <sheetView showGridLines="0" tabSelected="1" zoomScale="70" zoomScaleNormal="70" workbookViewId="0">
      <pane xSplit="6" topLeftCell="G1" activePane="topRight" state="frozen"/>
      <selection pane="topRight" activeCell="BA269" sqref="BA269:BA274"/>
    </sheetView>
  </sheetViews>
  <sheetFormatPr baseColWidth="10" defaultColWidth="11.42578125" defaultRowHeight="14.25" x14ac:dyDescent="0.25"/>
  <cols>
    <col min="1" max="1" width="8.5703125" style="335" customWidth="1"/>
    <col min="2" max="2" width="12.42578125" style="335" customWidth="1"/>
    <col min="3" max="3" width="9.85546875" style="335" customWidth="1"/>
    <col min="4" max="4" width="23.42578125" style="335" customWidth="1"/>
    <col min="5" max="5" width="22.85546875" style="335" customWidth="1"/>
    <col min="6" max="6" width="22.7109375" style="335" customWidth="1"/>
    <col min="7" max="7" width="86.85546875" style="335" customWidth="1"/>
    <col min="8" max="8" width="89.140625" style="358" customWidth="1"/>
    <col min="9" max="9" width="18.42578125" style="335" hidden="1" customWidth="1"/>
    <col min="10" max="10" width="44.7109375" style="335" customWidth="1"/>
    <col min="11" max="11" width="56.42578125" style="335" customWidth="1"/>
    <col min="12" max="12" width="14.7109375" style="335" customWidth="1"/>
    <col min="13" max="13" width="30" style="377" customWidth="1"/>
    <col min="14" max="14" width="18.28515625" style="335" customWidth="1"/>
    <col min="15" max="15" width="11.42578125" style="335" customWidth="1"/>
    <col min="16" max="16" width="13.85546875" style="335" customWidth="1"/>
    <col min="17" max="18" width="11.42578125" style="377" customWidth="1"/>
    <col min="19" max="19" width="51.140625" style="335" bestFit="1" customWidth="1"/>
    <col min="20" max="24" width="11.42578125" style="335" customWidth="1"/>
    <col min="25" max="25" width="26.140625" style="335" customWidth="1"/>
    <col min="26" max="26" width="57.28515625" style="335" customWidth="1"/>
    <col min="27" max="27" width="37" style="335" customWidth="1"/>
    <col min="28" max="28" width="78.28515625" style="377" customWidth="1"/>
    <col min="29" max="29" width="20.7109375" style="336" customWidth="1"/>
    <col min="30" max="34" width="20.7109375" style="335" customWidth="1"/>
    <col min="35" max="35" width="28.28515625" style="335" customWidth="1"/>
    <col min="36" max="39" width="20.7109375" style="335" customWidth="1"/>
    <col min="40" max="40" width="52.7109375" style="335" customWidth="1"/>
    <col min="41" max="42" width="20.7109375" style="401" customWidth="1"/>
    <col min="43" max="43" width="11.42578125" style="401"/>
    <col min="44" max="44" width="15.5703125" style="335" customWidth="1"/>
    <col min="45" max="45" width="48" style="335" customWidth="1"/>
    <col min="46" max="46" width="22.42578125" style="335" customWidth="1"/>
    <col min="47" max="47" width="19" style="335" customWidth="1"/>
    <col min="48" max="48" width="21.5703125" style="335" customWidth="1"/>
    <col min="49" max="49" width="54.28515625" style="439" customWidth="1"/>
    <col min="50" max="50" width="15.85546875" style="439" customWidth="1"/>
    <col min="51" max="51" width="18.7109375" style="439" customWidth="1"/>
    <col min="52" max="52" width="15.85546875" style="439" customWidth="1"/>
    <col min="53" max="53" width="24.5703125" style="439" customWidth="1"/>
    <col min="54" max="60" width="24.5703125" style="335" customWidth="1"/>
    <col min="61" max="61" width="18.7109375" style="335" customWidth="1"/>
    <col min="62" max="62" width="19.140625" style="335" customWidth="1"/>
    <col min="63" max="63" width="31" style="335" customWidth="1"/>
    <col min="64" max="64" width="22.85546875" style="335" customWidth="1"/>
    <col min="65" max="65" width="23.7109375" style="335" customWidth="1"/>
    <col min="66" max="66" width="26.140625" style="439" customWidth="1"/>
    <col min="67" max="67" width="21.28515625" style="439" customWidth="1"/>
    <col min="68" max="68" width="20" style="439" customWidth="1"/>
    <col min="69" max="69" width="19.85546875" style="439" customWidth="1"/>
    <col min="70" max="16384" width="11.42578125" style="335"/>
  </cols>
  <sheetData>
    <row r="1" spans="1:73" s="388" customFormat="1" ht="20.25" customHeight="1" x14ac:dyDescent="0.3">
      <c r="A1" s="616"/>
      <c r="B1" s="583" t="s">
        <v>401</v>
      </c>
      <c r="C1" s="584"/>
      <c r="D1" s="585"/>
      <c r="E1" s="415" t="s">
        <v>407</v>
      </c>
      <c r="F1" s="415" t="s">
        <v>908</v>
      </c>
      <c r="G1" s="333"/>
      <c r="H1" s="386"/>
      <c r="I1" s="387"/>
      <c r="J1" s="387"/>
      <c r="K1" s="618" t="s">
        <v>371</v>
      </c>
      <c r="L1" s="619"/>
      <c r="M1" s="619"/>
      <c r="N1" s="619"/>
      <c r="O1" s="620"/>
      <c r="P1" s="346"/>
      <c r="Q1" s="346"/>
      <c r="R1" s="346"/>
      <c r="S1" s="346"/>
      <c r="AB1" s="389"/>
      <c r="AC1" s="390"/>
      <c r="AW1" s="447"/>
      <c r="AX1" s="447"/>
      <c r="AY1" s="447"/>
      <c r="AZ1" s="447"/>
      <c r="BA1" s="447"/>
      <c r="BI1" s="391"/>
      <c r="BN1" s="447"/>
      <c r="BO1" s="447"/>
      <c r="BP1" s="447"/>
      <c r="BQ1" s="390"/>
    </row>
    <row r="2" spans="1:73" s="388" customFormat="1" ht="25.5" customHeight="1" x14ac:dyDescent="0.3">
      <c r="A2" s="616"/>
      <c r="B2" s="586"/>
      <c r="C2" s="587"/>
      <c r="D2" s="588"/>
      <c r="E2" s="415" t="s">
        <v>408</v>
      </c>
      <c r="F2" s="416" t="s">
        <v>909</v>
      </c>
      <c r="G2" s="330"/>
      <c r="H2" s="386"/>
      <c r="I2" s="387"/>
      <c r="J2" s="387"/>
      <c r="K2" s="327" t="s">
        <v>369</v>
      </c>
      <c r="L2" s="617" t="s">
        <v>887</v>
      </c>
      <c r="M2" s="617"/>
      <c r="N2" s="617"/>
      <c r="O2" s="617"/>
      <c r="P2" s="346"/>
      <c r="Q2" s="346"/>
      <c r="R2" s="346"/>
      <c r="S2" s="346"/>
      <c r="AB2" s="389"/>
      <c r="AC2" s="390"/>
      <c r="AW2" s="447"/>
      <c r="AX2" s="447"/>
      <c r="AY2" s="447"/>
      <c r="AZ2" s="447"/>
      <c r="BA2" s="447"/>
      <c r="BI2" s="391"/>
      <c r="BN2" s="447"/>
      <c r="BO2" s="447"/>
      <c r="BP2" s="447"/>
      <c r="BQ2" s="390"/>
    </row>
    <row r="3" spans="1:73" s="388" customFormat="1" ht="27" customHeight="1" x14ac:dyDescent="0.3">
      <c r="A3" s="616"/>
      <c r="B3" s="589"/>
      <c r="C3" s="590"/>
      <c r="D3" s="591"/>
      <c r="E3" s="417" t="s">
        <v>409</v>
      </c>
      <c r="F3" s="416" t="s">
        <v>910</v>
      </c>
      <c r="G3" s="330"/>
      <c r="H3" s="386"/>
      <c r="I3" s="387"/>
      <c r="J3" s="387"/>
      <c r="K3" s="327" t="s">
        <v>370</v>
      </c>
      <c r="L3" s="617" t="s">
        <v>888</v>
      </c>
      <c r="M3" s="617"/>
      <c r="N3" s="617"/>
      <c r="O3" s="617"/>
      <c r="P3" s="346"/>
      <c r="Q3" s="346"/>
      <c r="R3" s="346"/>
      <c r="S3" s="346"/>
      <c r="AB3" s="389"/>
      <c r="AC3" s="390"/>
      <c r="AW3" s="447"/>
      <c r="AX3" s="447"/>
      <c r="AY3" s="447"/>
      <c r="AZ3" s="447"/>
      <c r="BA3" s="447"/>
      <c r="BI3" s="391"/>
      <c r="BN3" s="447"/>
      <c r="BO3" s="447"/>
      <c r="BP3" s="447"/>
      <c r="BQ3" s="390"/>
    </row>
    <row r="4" spans="1:73" s="388" customFormat="1" ht="20.25" customHeight="1" x14ac:dyDescent="0.3">
      <c r="A4" s="328"/>
      <c r="B4" s="328"/>
      <c r="C4" s="328"/>
      <c r="D4" s="328"/>
      <c r="E4" s="329"/>
      <c r="F4" s="330"/>
      <c r="G4" s="330"/>
      <c r="H4" s="386"/>
      <c r="I4" s="387"/>
      <c r="J4" s="387"/>
      <c r="K4" s="327" t="s">
        <v>404</v>
      </c>
      <c r="L4" s="617" t="s">
        <v>889</v>
      </c>
      <c r="M4" s="617"/>
      <c r="N4" s="617"/>
      <c r="O4" s="617"/>
      <c r="P4" s="345"/>
      <c r="Q4" s="345"/>
      <c r="R4" s="345"/>
      <c r="S4" s="345"/>
      <c r="AB4" s="389"/>
      <c r="AC4" s="390"/>
      <c r="AW4" s="447"/>
      <c r="AX4" s="447"/>
      <c r="AY4" s="447"/>
      <c r="AZ4" s="447"/>
      <c r="BA4" s="447"/>
      <c r="BI4" s="391"/>
      <c r="BN4" s="447"/>
      <c r="BO4" s="447"/>
      <c r="BP4" s="447"/>
      <c r="BQ4" s="390"/>
    </row>
    <row r="5" spans="1:73" ht="27" customHeight="1" x14ac:dyDescent="0.25">
      <c r="A5" s="326" t="s">
        <v>402</v>
      </c>
      <c r="B5" s="592" t="s">
        <v>892</v>
      </c>
      <c r="C5" s="593"/>
      <c r="D5" s="594"/>
      <c r="E5" s="326" t="s">
        <v>14</v>
      </c>
      <c r="F5" s="607" t="s">
        <v>890</v>
      </c>
      <c r="G5" s="608"/>
      <c r="H5" s="609"/>
      <c r="I5" s="331"/>
      <c r="J5" s="392"/>
      <c r="P5" s="346"/>
      <c r="Q5" s="346"/>
      <c r="R5" s="346"/>
      <c r="S5" s="346"/>
      <c r="AO5" s="335"/>
      <c r="AP5" s="335"/>
      <c r="AQ5" s="335"/>
    </row>
    <row r="6" spans="1:73" ht="57" customHeight="1" x14ac:dyDescent="0.25">
      <c r="A6" s="326" t="s">
        <v>403</v>
      </c>
      <c r="B6" s="592" t="s">
        <v>891</v>
      </c>
      <c r="C6" s="593"/>
      <c r="D6" s="593"/>
      <c r="E6" s="594"/>
      <c r="F6" s="610"/>
      <c r="G6" s="611"/>
      <c r="H6" s="612"/>
      <c r="I6" s="332"/>
      <c r="J6" s="324"/>
      <c r="K6" s="325"/>
      <c r="L6" s="325"/>
      <c r="M6" s="361"/>
      <c r="N6" s="325"/>
      <c r="O6" s="325"/>
      <c r="P6" s="325"/>
      <c r="Q6" s="361"/>
      <c r="R6" s="361"/>
      <c r="S6" s="325"/>
      <c r="AO6" s="335"/>
      <c r="AP6" s="335"/>
      <c r="AQ6" s="335"/>
    </row>
    <row r="7" spans="1:73" ht="15" x14ac:dyDescent="0.25">
      <c r="A7" s="205"/>
      <c r="B7" s="205"/>
      <c r="C7" s="206"/>
      <c r="D7" s="206"/>
      <c r="E7" s="206"/>
      <c r="F7" s="207"/>
      <c r="G7" s="207"/>
      <c r="H7" s="356"/>
      <c r="I7" s="208"/>
      <c r="J7" s="206"/>
      <c r="AL7" s="621"/>
      <c r="AM7" s="621"/>
      <c r="AN7" s="621"/>
      <c r="AO7" s="621"/>
      <c r="AP7" s="621"/>
      <c r="AQ7" s="335"/>
    </row>
    <row r="8" spans="1:73" ht="15.75" customHeight="1" thickBot="1" x14ac:dyDescent="0.3">
      <c r="A8" s="613" t="s">
        <v>387</v>
      </c>
      <c r="B8" s="613"/>
      <c r="C8" s="613"/>
      <c r="D8" s="613"/>
      <c r="E8" s="613"/>
      <c r="F8" s="613"/>
      <c r="G8" s="613"/>
      <c r="H8" s="613"/>
      <c r="I8" s="352"/>
      <c r="J8" s="613" t="s">
        <v>96</v>
      </c>
      <c r="K8" s="613"/>
      <c r="L8" s="613" t="s">
        <v>388</v>
      </c>
      <c r="M8" s="613"/>
      <c r="N8" s="613"/>
      <c r="O8" s="613"/>
      <c r="P8" s="613"/>
      <c r="Q8" s="613"/>
      <c r="R8" s="613"/>
      <c r="S8" s="613"/>
      <c r="T8" s="613"/>
      <c r="U8" s="613"/>
      <c r="V8" s="613"/>
      <c r="W8" s="613"/>
      <c r="X8" s="622" t="s">
        <v>389</v>
      </c>
      <c r="Y8" s="622"/>
      <c r="Z8" s="622"/>
      <c r="AA8" s="622"/>
      <c r="AB8" s="622"/>
      <c r="AC8" s="622"/>
      <c r="AD8" s="622"/>
      <c r="AE8" s="622"/>
      <c r="AF8" s="622"/>
      <c r="AG8" s="622"/>
      <c r="AH8" s="622"/>
      <c r="AI8" s="622"/>
      <c r="AJ8" s="622"/>
      <c r="AK8" s="622"/>
      <c r="AL8" s="622"/>
      <c r="AM8" s="622"/>
      <c r="AN8" s="622"/>
      <c r="AO8" s="622"/>
      <c r="AP8" s="622"/>
      <c r="AQ8" s="622" t="s">
        <v>411</v>
      </c>
      <c r="AR8" s="622"/>
      <c r="AS8" s="622"/>
      <c r="AT8" s="622"/>
      <c r="AU8" s="622"/>
      <c r="AV8" s="622"/>
      <c r="AW8" s="622"/>
      <c r="AX8" s="622"/>
      <c r="AY8" s="622"/>
      <c r="AZ8" s="622"/>
      <c r="BA8" s="414" t="s">
        <v>423</v>
      </c>
      <c r="BB8" s="625" t="s">
        <v>902</v>
      </c>
      <c r="BC8" s="626"/>
      <c r="BD8" s="626"/>
      <c r="BE8" s="626"/>
      <c r="BF8" s="626"/>
      <c r="BG8" s="626"/>
      <c r="BH8" s="627"/>
      <c r="BI8" s="596" t="s">
        <v>424</v>
      </c>
      <c r="BJ8" s="596"/>
      <c r="BK8" s="596"/>
      <c r="BL8" s="596"/>
      <c r="BM8" s="596"/>
      <c r="BN8" s="596"/>
      <c r="BO8" s="596"/>
      <c r="BP8" s="596"/>
      <c r="BQ8" s="596"/>
    </row>
    <row r="9" spans="1:73" ht="75" customHeight="1" x14ac:dyDescent="0.25">
      <c r="A9" s="552" t="s">
        <v>439</v>
      </c>
      <c r="B9" s="552" t="s">
        <v>460</v>
      </c>
      <c r="C9" s="552" t="s">
        <v>97</v>
      </c>
      <c r="D9" s="552" t="s">
        <v>22</v>
      </c>
      <c r="E9" s="552" t="s">
        <v>405</v>
      </c>
      <c r="F9" s="552" t="s">
        <v>406</v>
      </c>
      <c r="G9" s="552" t="s">
        <v>410</v>
      </c>
      <c r="H9" s="552" t="s">
        <v>28</v>
      </c>
      <c r="I9" s="339"/>
      <c r="J9" s="552" t="s">
        <v>96</v>
      </c>
      <c r="K9" s="552" t="s">
        <v>99</v>
      </c>
      <c r="L9" s="614" t="s">
        <v>246</v>
      </c>
      <c r="M9" s="614"/>
      <c r="N9" s="614"/>
      <c r="O9" s="614"/>
      <c r="P9" s="552" t="s">
        <v>39</v>
      </c>
      <c r="Q9" s="552"/>
      <c r="R9" s="552"/>
      <c r="S9" s="552" t="s">
        <v>41</v>
      </c>
      <c r="T9" s="552"/>
      <c r="U9" s="552"/>
      <c r="V9" s="552" t="s">
        <v>247</v>
      </c>
      <c r="W9" s="552"/>
      <c r="X9" s="552" t="s">
        <v>297</v>
      </c>
      <c r="Y9" s="552" t="s">
        <v>47</v>
      </c>
      <c r="Z9" s="552"/>
      <c r="AA9" s="552"/>
      <c r="AB9" s="552"/>
      <c r="AC9" s="623" t="s">
        <v>129</v>
      </c>
      <c r="AD9" s="623"/>
      <c r="AE9" s="623"/>
      <c r="AF9" s="623"/>
      <c r="AG9" s="623"/>
      <c r="AH9" s="623" t="s">
        <v>298</v>
      </c>
      <c r="AI9" s="623"/>
      <c r="AJ9" s="623"/>
      <c r="AK9" s="623"/>
      <c r="AL9" s="349" t="s">
        <v>289</v>
      </c>
      <c r="AM9" s="349" t="s">
        <v>290</v>
      </c>
      <c r="AN9" s="349" t="s">
        <v>65</v>
      </c>
      <c r="AO9" s="623" t="s">
        <v>441</v>
      </c>
      <c r="AP9" s="623" t="s">
        <v>306</v>
      </c>
      <c r="AQ9" s="552" t="s">
        <v>412</v>
      </c>
      <c r="AR9" s="552"/>
      <c r="AS9" s="552"/>
      <c r="AT9" s="552"/>
      <c r="AU9" s="552"/>
      <c r="AV9" s="552"/>
      <c r="AW9" s="552"/>
      <c r="AX9" s="552"/>
      <c r="AY9" s="552"/>
      <c r="AZ9" s="552"/>
      <c r="BA9" s="615" t="s">
        <v>431</v>
      </c>
      <c r="BB9" s="413" t="s">
        <v>897</v>
      </c>
      <c r="BC9" s="628" t="s">
        <v>898</v>
      </c>
      <c r="BD9" s="629"/>
      <c r="BE9" s="630"/>
      <c r="BF9" s="628" t="s">
        <v>899</v>
      </c>
      <c r="BG9" s="629"/>
      <c r="BH9" s="630"/>
      <c r="BI9" s="535" t="s">
        <v>440</v>
      </c>
      <c r="BJ9" s="535"/>
      <c r="BK9" s="535"/>
      <c r="BL9" s="535"/>
      <c r="BM9" s="535"/>
      <c r="BN9" s="535"/>
      <c r="BO9" s="535"/>
      <c r="BP9" s="535"/>
      <c r="BQ9" s="535"/>
      <c r="BS9" s="601" t="s">
        <v>291</v>
      </c>
      <c r="BT9" s="602"/>
      <c r="BU9" s="603"/>
    </row>
    <row r="10" spans="1:73" s="336" customFormat="1" ht="84.75" customHeight="1" x14ac:dyDescent="0.25">
      <c r="A10" s="552"/>
      <c r="B10" s="552"/>
      <c r="C10" s="552"/>
      <c r="D10" s="552"/>
      <c r="E10" s="552"/>
      <c r="F10" s="552"/>
      <c r="G10" s="552"/>
      <c r="H10" s="552"/>
      <c r="I10" s="355" t="s">
        <v>98</v>
      </c>
      <c r="J10" s="552"/>
      <c r="K10" s="552"/>
      <c r="L10" s="348" t="s">
        <v>37</v>
      </c>
      <c r="M10" s="362" t="s">
        <v>252</v>
      </c>
      <c r="N10" s="348" t="s">
        <v>253</v>
      </c>
      <c r="O10" s="348" t="s">
        <v>254</v>
      </c>
      <c r="P10" s="354" t="s">
        <v>39</v>
      </c>
      <c r="Q10" s="367" t="s">
        <v>255</v>
      </c>
      <c r="R10" s="367" t="s">
        <v>256</v>
      </c>
      <c r="S10" s="354" t="s">
        <v>41</v>
      </c>
      <c r="T10" s="354" t="s">
        <v>255</v>
      </c>
      <c r="U10" s="354" t="s">
        <v>256</v>
      </c>
      <c r="V10" s="354" t="s">
        <v>257</v>
      </c>
      <c r="W10" s="354" t="s">
        <v>258</v>
      </c>
      <c r="X10" s="552"/>
      <c r="Y10" s="348" t="s">
        <v>390</v>
      </c>
      <c r="Z10" s="348" t="s">
        <v>422</v>
      </c>
      <c r="AA10" s="348" t="s">
        <v>301</v>
      </c>
      <c r="AB10" s="362" t="s">
        <v>302</v>
      </c>
      <c r="AC10" s="348" t="s">
        <v>49</v>
      </c>
      <c r="AD10" s="354" t="s">
        <v>51</v>
      </c>
      <c r="AE10" s="354" t="s">
        <v>53</v>
      </c>
      <c r="AF10" s="348" t="s">
        <v>54</v>
      </c>
      <c r="AG10" s="354" t="s">
        <v>56</v>
      </c>
      <c r="AH10" s="354" t="s">
        <v>133</v>
      </c>
      <c r="AI10" s="354" t="s">
        <v>134</v>
      </c>
      <c r="AJ10" s="354" t="s">
        <v>303</v>
      </c>
      <c r="AK10" s="354" t="s">
        <v>304</v>
      </c>
      <c r="AL10" s="354" t="s">
        <v>60</v>
      </c>
      <c r="AM10" s="354" t="s">
        <v>62</v>
      </c>
      <c r="AN10" s="354" t="s">
        <v>64</v>
      </c>
      <c r="AO10" s="623"/>
      <c r="AP10" s="623"/>
      <c r="AQ10" s="354" t="s">
        <v>413</v>
      </c>
      <c r="AR10" s="354" t="s">
        <v>71</v>
      </c>
      <c r="AS10" s="354" t="s">
        <v>778</v>
      </c>
      <c r="AT10" s="354" t="s">
        <v>414</v>
      </c>
      <c r="AU10" s="354" t="s">
        <v>415</v>
      </c>
      <c r="AV10" s="354" t="s">
        <v>416</v>
      </c>
      <c r="AW10" s="438" t="s">
        <v>417</v>
      </c>
      <c r="AX10" s="438" t="s">
        <v>418</v>
      </c>
      <c r="AY10" s="438" t="s">
        <v>419</v>
      </c>
      <c r="AZ10" s="438" t="s">
        <v>420</v>
      </c>
      <c r="BA10" s="615"/>
      <c r="BB10" s="413" t="s">
        <v>903</v>
      </c>
      <c r="BC10" s="413" t="s">
        <v>904</v>
      </c>
      <c r="BD10" s="413" t="s">
        <v>900</v>
      </c>
      <c r="BE10" s="413" t="s">
        <v>905</v>
      </c>
      <c r="BF10" s="413" t="s">
        <v>906</v>
      </c>
      <c r="BG10" s="413" t="s">
        <v>901</v>
      </c>
      <c r="BH10" s="413" t="s">
        <v>907</v>
      </c>
      <c r="BI10" s="354" t="s">
        <v>338</v>
      </c>
      <c r="BJ10" s="354" t="s">
        <v>425</v>
      </c>
      <c r="BK10" s="354" t="s">
        <v>192</v>
      </c>
      <c r="BL10" s="354" t="s">
        <v>426</v>
      </c>
      <c r="BM10" s="354" t="s">
        <v>427</v>
      </c>
      <c r="BN10" s="438" t="s">
        <v>428</v>
      </c>
      <c r="BO10" s="438" t="s">
        <v>429</v>
      </c>
      <c r="BP10" s="438" t="s">
        <v>430</v>
      </c>
      <c r="BQ10" s="438" t="s">
        <v>247</v>
      </c>
      <c r="BS10" s="393" t="s">
        <v>256</v>
      </c>
      <c r="BT10" s="394" t="s">
        <v>293</v>
      </c>
      <c r="BU10" s="395" t="s">
        <v>294</v>
      </c>
    </row>
    <row r="11" spans="1:73" s="3" customFormat="1" ht="102" customHeight="1" x14ac:dyDescent="0.25">
      <c r="A11" s="557" t="s">
        <v>100</v>
      </c>
      <c r="B11" s="557" t="s">
        <v>461</v>
      </c>
      <c r="C11" s="557" t="s">
        <v>178</v>
      </c>
      <c r="D11" s="557" t="s">
        <v>372</v>
      </c>
      <c r="E11" s="557" t="s">
        <v>462</v>
      </c>
      <c r="F11" s="557" t="s">
        <v>464</v>
      </c>
      <c r="G11" s="557" t="s">
        <v>1097</v>
      </c>
      <c r="H11" s="604" t="str">
        <f>+CONCATENATE(D11," ",E11," "," ",F11," ",G11)</f>
        <v xml:space="preserve">Posibilidad de incumplimiento de los objetivos por daños en los documentos por las malas condiciones ambientales (humedad, temperatura).  a causa de las inadecuadas condiciones de almacenamiento  lo que ocasiona pérdida de información o documentos </v>
      </c>
      <c r="I11" s="606"/>
      <c r="J11" s="557" t="s">
        <v>180</v>
      </c>
      <c r="K11" s="514" t="str">
        <f>IFERROR(VLOOKUP('2 MAPA FINAL'!$J11,Tabla3[],2,0),"")</f>
        <v>Eventos relacionados con la infraestructura física de la Corporación.</v>
      </c>
      <c r="L11" s="557">
        <v>245</v>
      </c>
      <c r="M11" s="515" t="str">
        <f>+IF(L11="","",IF(L11&lt;='3 FORMULA PROBABILIDADES'!$S$9,'3 FORMULA PROBABILIDADES'!$Q$9,IF(L11&lt;='3 FORMULA PROBABILIDADES'!$S$10,'3 FORMULA PROBABILIDADES'!$Q$10,IF(L11&lt;='3 FORMULA PROBABILIDADES'!$S$11,'3 FORMULA PROBABILIDADES'!$Q$11,IF(L11&lt;='3 FORMULA PROBABILIDADES'!$S$12,'3 FORMULA PROBABILIDADES'!$Q$12,IF(L11&gt;='3 FORMULA PROBABILIDADES'!$R$13,'3 FORMULA PROBABILIDADES'!$Q$13,""))))))</f>
        <v>La actividad que conlleva el riesgo se ejecuta de 25 a 500 veces por año</v>
      </c>
      <c r="N11" s="561">
        <f>+IF(M11="","",IF(M11='3 FORMULA PROBABILIDADES'!$Q$9, '3 FORMULA PROBABILIDADES'!$T$9,IF(M11='3 FORMULA PROBABILIDADES'!$Q$10, '3 FORMULA PROBABILIDADES'!$T$10,IF(M11='3 FORMULA PROBABILIDADES'!$Q$11, '3 FORMULA PROBABILIDADES'!$T$11,IF(M11='3 FORMULA PROBABILIDADES'!$Q$12, '3 FORMULA PROBABILIDADES'!$T$12,IF(M11='3 FORMULA PROBABILIDADES'!$Q$13, '3 FORMULA PROBABILIDADES'!$T$13))))))</f>
        <v>0.6</v>
      </c>
      <c r="O11" s="514" t="str">
        <f>+IF(M11="","",IF(M11='3 FORMULA PROBABILIDADES'!$Q$9, '3 FORMULA PROBABILIDADES'!$P$9,IF(M11='3 FORMULA PROBABILIDADES'!$Q$10, '3 FORMULA PROBABILIDADES'!$P$10,IF(M11='3 FORMULA PROBABILIDADES'!$Q$11, '3 FORMULA PROBABILIDADES'!$P$11,IF(M11='3 FORMULA PROBABILIDADES'!$Q$12, '3 FORMULA PROBABILIDADES'!$P$12,IF(M11='3 FORMULA PROBABILIDADES'!$Q$13, '3 FORMULA PROBABILIDADES'!$P$13))))))</f>
        <v>Media</v>
      </c>
      <c r="P11" s="562" t="s">
        <v>263</v>
      </c>
      <c r="Q11" s="600" t="str">
        <f>+IF(P11="","",IF(P11="N/A","",IF(OR(P11='3 FORMULA PROBABILIDADES'!$X$9, P11='3 FORMULA PROBABILIDADES'!$Y$9), '3 FORMULA PROBABILIDADES'!$W$9,IF(OR(P11='3 FORMULA PROBABILIDADES'!$X$10, P11='3 FORMULA PROBABILIDADES'!$Y$10), '3 FORMULA PROBABILIDADES'!$W$10,IF(OR(P11='3 FORMULA PROBABILIDADES'!$X$11, P11='3 FORMULA PROBABILIDADES'!$Y$11), '3 FORMULA PROBABILIDADES'!$W$11,IF(OR(P11='3 FORMULA PROBABILIDADES'!$X$12, P11='3 FORMULA PROBABILIDADES'!$Y$12), '3 FORMULA PROBABILIDADES'!$W$12,IF(OR(P11='3 FORMULA PROBABILIDADES'!$X$13, P11='3 FORMULA PROBABILIDADES'!$Y$13), '3 FORMULA PROBABILIDADES'!$W$13)))))))</f>
        <v/>
      </c>
      <c r="R11" s="515" t="str">
        <f>+IF(P11="","",IF(P11="N/A","",IF(OR(P11='3 FORMULA PROBABILIDADES'!$X$9, P11='3 FORMULA PROBABILIDADES'!$Y$9), '3 FORMULA PROBABILIDADES'!$V$9,IF(OR(P11='3 FORMULA PROBABILIDADES'!$X$10, P11='3 FORMULA PROBABILIDADES'!$Y$10), '3 FORMULA PROBABILIDADES'!$V$10,IF(OR(P11='3 FORMULA PROBABILIDADES'!$X$11, P11='3 FORMULA PROBABILIDADES'!$Y$11), '3 FORMULA PROBABILIDADES'!$V$11,IF(OR(P11='3 FORMULA PROBABILIDADES'!$X$12, P11='3 FORMULA PROBABILIDADES'!$Y$12), '3 FORMULA PROBABILIDADES'!$V$12,IF(OR(P11='3 FORMULA PROBABILIDADES'!$X$13, P11='3 FORMULA PROBABILIDADES'!$Y$13), '3 FORMULA PROBABILIDADES'!$V$13)))))))</f>
        <v/>
      </c>
      <c r="S11" s="562" t="s">
        <v>380</v>
      </c>
      <c r="T11" s="561">
        <f>+IF(S11="","",IF(S11="N/A","",IF(OR(S11='3 FORMULA PROBABILIDADES'!$X$9, S11='3 FORMULA PROBABILIDADES'!$Y$9), '3 FORMULA PROBABILIDADES'!$W$9,IF(OR(S11='3 FORMULA PROBABILIDADES'!$X$10, S11='3 FORMULA PROBABILIDADES'!$Y$10), '3 FORMULA PROBABILIDADES'!$W$10,IF(OR(S11='3 FORMULA PROBABILIDADES'!$X$11, S11='3 FORMULA PROBABILIDADES'!$Y$11), '3 FORMULA PROBABILIDADES'!$W$11,IF(OR(S11='3 FORMULA PROBABILIDADES'!$X$12, S11='3 FORMULA PROBABILIDADES'!$Y$12), '3 FORMULA PROBABILIDADES'!$W$12,IF(OR(S11='3 FORMULA PROBABILIDADES'!$X$13, S11='3 FORMULA PROBABILIDADES'!$Y$13), '3 FORMULA PROBABILIDADES'!$W$13)))))))</f>
        <v>0.4</v>
      </c>
      <c r="U11" s="514" t="str">
        <f>+IF(S11="","",IF(S11="N/A","",IF(OR(S11='3 FORMULA PROBABILIDADES'!$X$9, S11='3 FORMULA PROBABILIDADES'!$Y$9), '3 FORMULA PROBABILIDADES'!$V$9,IF(OR(S11='3 FORMULA PROBABILIDADES'!$X$10, S11='3 FORMULA PROBABILIDADES'!$Y$10), '3 FORMULA PROBABILIDADES'!$V$10,IF(OR(S11='3 FORMULA PROBABILIDADES'!$X$11, S11='3 FORMULA PROBABILIDADES'!$Y$11), '3 FORMULA PROBABILIDADES'!$V$11,IF(OR(S11='3 FORMULA PROBABILIDADES'!$X$12, S11='3 FORMULA PROBABILIDADES'!$Y$12), '3 FORMULA PROBABILIDADES'!$V$12,IF(OR(S11='3 FORMULA PROBABILIDADES'!$X$13, S11='3 FORMULA PROBABILIDADES'!$Y$13), '3 FORMULA PROBABILIDADES'!$V$13)))))))</f>
        <v>Menor</v>
      </c>
      <c r="V11" s="561">
        <f>+IF(Q11="",T11,IF(T11="",Q11,IF(Q11&gt;T11,Q11,T11)))</f>
        <v>0.4</v>
      </c>
      <c r="W11" s="514" t="str">
        <f>+IF(V11="","",IF(V11='3 FORMULA PROBABILIDADES'!$W$9, '3 FORMULA PROBABILIDADES'!$V$9,IF(V11='3 FORMULA PROBABILIDADES'!$W$10, '3 FORMULA PROBABILIDADES'!$V$10,IF(V11='3 FORMULA PROBABILIDADES'!$W$11, '3 FORMULA PROBABILIDADES'!$V$11,IF(V11='3 FORMULA PROBABILIDADES'!$W$12, '3 FORMULA PROBABILIDADES'!$V$12,IF(V11='3 FORMULA PROBABILIDADES'!$W$13, '3 FORMULA PROBABILIDADES'!$V$13))))))</f>
        <v>Menor</v>
      </c>
      <c r="X11" s="348">
        <v>1</v>
      </c>
      <c r="Y11" s="557" t="s">
        <v>455</v>
      </c>
      <c r="Z11" s="557" t="s">
        <v>794</v>
      </c>
      <c r="AA11" s="557" t="s">
        <v>442</v>
      </c>
      <c r="AB11" s="515" t="str">
        <f t="shared" ref="AB11:AB70" si="0">+CONCATENATE(Y11," ",Z11," ",AA11)</f>
        <v>El (la )Director (a) Administrativo(a) por medio de los funcionarios responsables de la aplicación de los procedimientos de  gestión documental verifican que los inventarios de archivo permanezcan actualizados cada vez que ocurra</v>
      </c>
      <c r="AC11" s="380" t="s">
        <v>154</v>
      </c>
      <c r="AD11" s="378">
        <f>+IFERROR(VLOOKUP($AC11,'4 FORMULAS'!$B$50:$C$52,2,0),"")</f>
        <v>0.15</v>
      </c>
      <c r="AE11" s="378" t="str">
        <f>+IFERROR(VLOOKUP($AC11,'4 FORMULAS'!$B$50:$D$52,3,0),"")</f>
        <v>Probabilidad</v>
      </c>
      <c r="AF11" s="341" t="s">
        <v>155</v>
      </c>
      <c r="AG11" s="378">
        <v>0.15</v>
      </c>
      <c r="AH11" s="342" t="s">
        <v>145</v>
      </c>
      <c r="AI11" s="342" t="s">
        <v>236</v>
      </c>
      <c r="AJ11" s="342" t="s">
        <v>158</v>
      </c>
      <c r="AK11" s="342" t="s">
        <v>148</v>
      </c>
      <c r="AL11" s="378">
        <f>+IFERROR($AD11+$AG11,"")</f>
        <v>0.3</v>
      </c>
      <c r="AM11" s="378">
        <f>IF(AE11='4 FORMULAS'!$D$50,$N$11-(N11*AL11),N11)</f>
        <v>0.42</v>
      </c>
      <c r="AN11" s="378">
        <f>IF(AE11='4 FORMULAS'!$D$52,$V11-($V11*$AL11),$V$11)</f>
        <v>0.4</v>
      </c>
      <c r="AO11" s="568">
        <f>+IF(AM16="","",AM16)</f>
        <v>0.42</v>
      </c>
      <c r="AP11" s="568">
        <f>+IF(AN16="","",AN16)</f>
        <v>0.4</v>
      </c>
      <c r="AQ11" s="514" t="str">
        <f>+IF(W11="Leve","No requiere plan de acción",IF(W11="Menor","Bajo",IF(W11="Moderado","Moderado",IF(W11="Mayor","Alto",IF(W11="Catastrófico","Extremo",IF(W11="",""))))))</f>
        <v>Bajo</v>
      </c>
      <c r="AR11" s="514" t="s">
        <v>421</v>
      </c>
      <c r="AS11" s="508" t="s">
        <v>598</v>
      </c>
      <c r="AT11" s="597">
        <v>46142</v>
      </c>
      <c r="AU11" s="514" t="s">
        <v>456</v>
      </c>
      <c r="AV11" s="597" t="s">
        <v>1050</v>
      </c>
      <c r="AW11" s="514" t="s">
        <v>1047</v>
      </c>
      <c r="AX11" s="597"/>
      <c r="AY11" s="514"/>
      <c r="AZ11" s="514" t="s">
        <v>140</v>
      </c>
      <c r="BA11" s="535" t="s">
        <v>459</v>
      </c>
      <c r="BB11" s="517" t="s">
        <v>325</v>
      </c>
      <c r="BC11" s="517" t="s">
        <v>324</v>
      </c>
      <c r="BD11" s="517" t="s">
        <v>911</v>
      </c>
      <c r="BE11" s="517" t="s">
        <v>324</v>
      </c>
      <c r="BF11" s="517" t="s">
        <v>263</v>
      </c>
      <c r="BG11" s="517" t="s">
        <v>263</v>
      </c>
      <c r="BH11" s="517" t="s">
        <v>263</v>
      </c>
      <c r="BI11" s="535" t="s">
        <v>444</v>
      </c>
      <c r="BJ11" s="535" t="s">
        <v>445</v>
      </c>
      <c r="BK11" s="535" t="s">
        <v>447</v>
      </c>
      <c r="BL11" s="535" t="s">
        <v>452</v>
      </c>
      <c r="BM11" s="535" t="s">
        <v>449</v>
      </c>
      <c r="BN11" s="535" t="s">
        <v>446</v>
      </c>
      <c r="BO11" s="535" t="s">
        <v>448</v>
      </c>
      <c r="BP11" s="536">
        <v>0.1</v>
      </c>
      <c r="BQ11" s="535" t="s">
        <v>1070</v>
      </c>
      <c r="BR11" s="418"/>
      <c r="BS11" s="440" t="s">
        <v>264</v>
      </c>
      <c r="BT11" s="441">
        <v>0.01</v>
      </c>
      <c r="BU11" s="442">
        <v>0.2</v>
      </c>
    </row>
    <row r="12" spans="1:73" s="3" customFormat="1" ht="22.5" customHeight="1" x14ac:dyDescent="0.25">
      <c r="A12" s="557"/>
      <c r="B12" s="557"/>
      <c r="C12" s="557"/>
      <c r="D12" s="557"/>
      <c r="E12" s="557"/>
      <c r="F12" s="557"/>
      <c r="G12" s="557"/>
      <c r="H12" s="604"/>
      <c r="I12" s="606"/>
      <c r="J12" s="557"/>
      <c r="K12" s="514"/>
      <c r="L12" s="557"/>
      <c r="M12" s="515"/>
      <c r="N12" s="561"/>
      <c r="O12" s="514"/>
      <c r="P12" s="562"/>
      <c r="Q12" s="600"/>
      <c r="R12" s="515"/>
      <c r="S12" s="562"/>
      <c r="T12" s="561"/>
      <c r="U12" s="514"/>
      <c r="V12" s="561"/>
      <c r="W12" s="514"/>
      <c r="X12" s="348">
        <v>2</v>
      </c>
      <c r="Y12" s="557"/>
      <c r="Z12" s="557"/>
      <c r="AA12" s="557"/>
      <c r="AB12" s="515"/>
      <c r="AC12" s="380"/>
      <c r="AD12" s="378" t="str">
        <f>+IFERROR(VLOOKUP($AC12,'4 FORMULAS'!$B$50:$C$52,2,0),"")</f>
        <v/>
      </c>
      <c r="AE12" s="378" t="str">
        <f>+IFERROR(VLOOKUP($AC12,'4 FORMULAS'!$B$50:$D$52,3,0),"")</f>
        <v/>
      </c>
      <c r="AF12" s="341"/>
      <c r="AG12" s="378" t="str">
        <f>+IFERROR(VLOOKUP($AF12,'4 FORMULAS'!$B$53:$C$54,2,0),"")</f>
        <v/>
      </c>
      <c r="AH12" s="342"/>
      <c r="AI12" s="342"/>
      <c r="AJ12" s="342"/>
      <c r="AK12" s="342"/>
      <c r="AL12" s="378" t="str">
        <f t="shared" ref="AL12:AL75" si="1">+IFERROR($AD12+$AG12,"")</f>
        <v/>
      </c>
      <c r="AM12" s="378">
        <f>IF(AE12='4 FORMULAS'!$D$50,AM11-(AM11*AL12),AM11)</f>
        <v>0.42</v>
      </c>
      <c r="AN12" s="378">
        <f>IF(AE12='4 FORMULAS'!$D$52,$AN11-($AN11*$AL12),$AN11)</f>
        <v>0.4</v>
      </c>
      <c r="AO12" s="568"/>
      <c r="AP12" s="568"/>
      <c r="AQ12" s="514"/>
      <c r="AR12" s="514"/>
      <c r="AS12" s="509"/>
      <c r="AT12" s="514"/>
      <c r="AU12" s="514"/>
      <c r="AV12" s="514"/>
      <c r="AW12" s="514"/>
      <c r="AX12" s="514"/>
      <c r="AY12" s="514"/>
      <c r="AZ12" s="514"/>
      <c r="BA12" s="535"/>
      <c r="BB12" s="518"/>
      <c r="BC12" s="518"/>
      <c r="BD12" s="518"/>
      <c r="BE12" s="518"/>
      <c r="BF12" s="518"/>
      <c r="BG12" s="518"/>
      <c r="BH12" s="518"/>
      <c r="BI12" s="535"/>
      <c r="BJ12" s="535"/>
      <c r="BK12" s="535"/>
      <c r="BL12" s="535"/>
      <c r="BM12" s="535"/>
      <c r="BN12" s="535"/>
      <c r="BO12" s="535"/>
      <c r="BP12" s="535"/>
      <c r="BQ12" s="535"/>
      <c r="BR12" s="418"/>
      <c r="BS12" s="443" t="s">
        <v>269</v>
      </c>
      <c r="BT12" s="441">
        <v>0.21</v>
      </c>
      <c r="BU12" s="442">
        <v>0.4</v>
      </c>
    </row>
    <row r="13" spans="1:73" s="3" customFormat="1" ht="22.5" customHeight="1" x14ac:dyDescent="0.25">
      <c r="A13" s="557"/>
      <c r="B13" s="557"/>
      <c r="C13" s="557"/>
      <c r="D13" s="557"/>
      <c r="E13" s="557"/>
      <c r="F13" s="557"/>
      <c r="G13" s="557"/>
      <c r="H13" s="604"/>
      <c r="I13" s="606"/>
      <c r="J13" s="557"/>
      <c r="K13" s="514"/>
      <c r="L13" s="557"/>
      <c r="M13" s="515"/>
      <c r="N13" s="561"/>
      <c r="O13" s="514"/>
      <c r="P13" s="562"/>
      <c r="Q13" s="600"/>
      <c r="R13" s="515"/>
      <c r="S13" s="562"/>
      <c r="T13" s="561"/>
      <c r="U13" s="514"/>
      <c r="V13" s="561"/>
      <c r="W13" s="514"/>
      <c r="X13" s="348">
        <v>3</v>
      </c>
      <c r="Y13" s="557"/>
      <c r="Z13" s="557"/>
      <c r="AA13" s="557"/>
      <c r="AB13" s="515"/>
      <c r="AC13" s="380"/>
      <c r="AD13" s="378" t="str">
        <f>+IFERROR(VLOOKUP($AC13,'4 FORMULAS'!$B$50:$C$52,2,0),"")</f>
        <v/>
      </c>
      <c r="AE13" s="378" t="str">
        <f>+IFERROR(VLOOKUP($AC13,'4 FORMULAS'!$B$50:$D$52,3,0),"")</f>
        <v/>
      </c>
      <c r="AF13" s="341"/>
      <c r="AG13" s="378" t="str">
        <f>+IFERROR(VLOOKUP($AF13,'4 FORMULAS'!$B$53:$C$54,2,0),"")</f>
        <v/>
      </c>
      <c r="AH13" s="342"/>
      <c r="AI13" s="342"/>
      <c r="AJ13" s="342"/>
      <c r="AK13" s="342"/>
      <c r="AL13" s="378" t="str">
        <f t="shared" si="1"/>
        <v/>
      </c>
      <c r="AM13" s="378">
        <f>IF(AE13='4 FORMULAS'!$D$50,AM12-(AM12*AL13),AM12)</f>
        <v>0.42</v>
      </c>
      <c r="AN13" s="378">
        <f>IF(AE13='4 FORMULAS'!$D$52,$AN12-($AN12*$AL13),$AN12)</f>
        <v>0.4</v>
      </c>
      <c r="AO13" s="568"/>
      <c r="AP13" s="568"/>
      <c r="AQ13" s="514"/>
      <c r="AR13" s="514"/>
      <c r="AS13" s="509"/>
      <c r="AT13" s="514"/>
      <c r="AU13" s="514"/>
      <c r="AV13" s="514"/>
      <c r="AW13" s="514"/>
      <c r="AX13" s="514"/>
      <c r="AY13" s="514"/>
      <c r="AZ13" s="514"/>
      <c r="BA13" s="535"/>
      <c r="BB13" s="518"/>
      <c r="BC13" s="518"/>
      <c r="BD13" s="518"/>
      <c r="BE13" s="518"/>
      <c r="BF13" s="518"/>
      <c r="BG13" s="518"/>
      <c r="BH13" s="518"/>
      <c r="BI13" s="535"/>
      <c r="BJ13" s="535"/>
      <c r="BK13" s="535"/>
      <c r="BL13" s="535"/>
      <c r="BM13" s="535"/>
      <c r="BN13" s="535"/>
      <c r="BO13" s="535"/>
      <c r="BP13" s="535"/>
      <c r="BQ13" s="535"/>
      <c r="BR13" s="418"/>
      <c r="BS13" s="444" t="s">
        <v>272</v>
      </c>
      <c r="BT13" s="441">
        <v>0.41</v>
      </c>
      <c r="BU13" s="442">
        <v>0.6</v>
      </c>
    </row>
    <row r="14" spans="1:73" s="3" customFormat="1" ht="22.5" customHeight="1" x14ac:dyDescent="0.25">
      <c r="A14" s="557"/>
      <c r="B14" s="557"/>
      <c r="C14" s="557"/>
      <c r="D14" s="557"/>
      <c r="E14" s="557"/>
      <c r="F14" s="557"/>
      <c r="G14" s="557"/>
      <c r="H14" s="604"/>
      <c r="I14" s="606"/>
      <c r="J14" s="557"/>
      <c r="K14" s="514"/>
      <c r="L14" s="557"/>
      <c r="M14" s="515"/>
      <c r="N14" s="561"/>
      <c r="O14" s="514"/>
      <c r="P14" s="562"/>
      <c r="Q14" s="600"/>
      <c r="R14" s="515"/>
      <c r="S14" s="562"/>
      <c r="T14" s="561"/>
      <c r="U14" s="514"/>
      <c r="V14" s="561"/>
      <c r="W14" s="514"/>
      <c r="X14" s="348">
        <v>4</v>
      </c>
      <c r="Y14" s="557"/>
      <c r="Z14" s="557"/>
      <c r="AA14" s="557"/>
      <c r="AB14" s="515"/>
      <c r="AC14" s="380"/>
      <c r="AD14" s="378" t="str">
        <f>+IFERROR(VLOOKUP($AC14,'4 FORMULAS'!$B$50:$C$52,2,0),"")</f>
        <v/>
      </c>
      <c r="AE14" s="378" t="str">
        <f>+IFERROR(VLOOKUP($AC14,'4 FORMULAS'!$B$50:$D$52,3,0),"")</f>
        <v/>
      </c>
      <c r="AF14" s="341"/>
      <c r="AG14" s="378" t="str">
        <f>+IFERROR(VLOOKUP($AF14,'4 FORMULAS'!$B$53:$C$54,2,0),"")</f>
        <v/>
      </c>
      <c r="AH14" s="342"/>
      <c r="AI14" s="342"/>
      <c r="AJ14" s="342"/>
      <c r="AK14" s="342"/>
      <c r="AL14" s="378" t="str">
        <f t="shared" si="1"/>
        <v/>
      </c>
      <c r="AM14" s="378">
        <f>IF(AE14='4 FORMULAS'!$D$50,AM13-(AM13*AL14),AM13)</f>
        <v>0.42</v>
      </c>
      <c r="AN14" s="378">
        <f>IF(AE14='4 FORMULAS'!$D$52,$AN13-($AN13*$AL14),$AN13)</f>
        <v>0.4</v>
      </c>
      <c r="AO14" s="568"/>
      <c r="AP14" s="568"/>
      <c r="AQ14" s="514"/>
      <c r="AR14" s="514"/>
      <c r="AS14" s="509"/>
      <c r="AT14" s="514"/>
      <c r="AU14" s="514"/>
      <c r="AV14" s="514"/>
      <c r="AW14" s="514"/>
      <c r="AX14" s="514"/>
      <c r="AY14" s="514"/>
      <c r="AZ14" s="514"/>
      <c r="BA14" s="535"/>
      <c r="BB14" s="518"/>
      <c r="BC14" s="518"/>
      <c r="BD14" s="518"/>
      <c r="BE14" s="518"/>
      <c r="BF14" s="518"/>
      <c r="BG14" s="518"/>
      <c r="BH14" s="518"/>
      <c r="BI14" s="535"/>
      <c r="BJ14" s="535"/>
      <c r="BK14" s="535"/>
      <c r="BL14" s="535"/>
      <c r="BM14" s="535"/>
      <c r="BN14" s="535"/>
      <c r="BO14" s="535"/>
      <c r="BP14" s="535"/>
      <c r="BQ14" s="535"/>
      <c r="BR14" s="418"/>
      <c r="BS14" s="445" t="s">
        <v>274</v>
      </c>
      <c r="BT14" s="441">
        <v>0.61</v>
      </c>
      <c r="BU14" s="442">
        <v>0.8</v>
      </c>
    </row>
    <row r="15" spans="1:73" s="3" customFormat="1" ht="22.5" customHeight="1" x14ac:dyDescent="0.25">
      <c r="A15" s="557"/>
      <c r="B15" s="557"/>
      <c r="C15" s="557"/>
      <c r="D15" s="557"/>
      <c r="E15" s="557"/>
      <c r="F15" s="557"/>
      <c r="G15" s="557"/>
      <c r="H15" s="604"/>
      <c r="I15" s="606"/>
      <c r="J15" s="557"/>
      <c r="K15" s="514"/>
      <c r="L15" s="557"/>
      <c r="M15" s="515"/>
      <c r="N15" s="561"/>
      <c r="O15" s="514"/>
      <c r="P15" s="562"/>
      <c r="Q15" s="600"/>
      <c r="R15" s="515"/>
      <c r="S15" s="562"/>
      <c r="T15" s="561"/>
      <c r="U15" s="514"/>
      <c r="V15" s="561"/>
      <c r="W15" s="514"/>
      <c r="X15" s="348">
        <v>5</v>
      </c>
      <c r="Y15" s="557"/>
      <c r="Z15" s="557"/>
      <c r="AA15" s="557"/>
      <c r="AB15" s="515"/>
      <c r="AC15" s="380"/>
      <c r="AD15" s="378" t="str">
        <f>+IFERROR(VLOOKUP($AC15,'4 FORMULAS'!$B$50:$C$52,2,0),"")</f>
        <v/>
      </c>
      <c r="AE15" s="378" t="str">
        <f>+IFERROR(VLOOKUP($AC15,'4 FORMULAS'!$B$50:$D$52,3,0),"")</f>
        <v/>
      </c>
      <c r="AF15" s="341"/>
      <c r="AG15" s="378" t="str">
        <f>+IFERROR(VLOOKUP($AF15,'4 FORMULAS'!$B$53:$C$54,2,0),"")</f>
        <v/>
      </c>
      <c r="AH15" s="342"/>
      <c r="AI15" s="342"/>
      <c r="AJ15" s="342"/>
      <c r="AK15" s="342"/>
      <c r="AL15" s="378" t="str">
        <f>+IFERROR($AD15+$AG15,"")</f>
        <v/>
      </c>
      <c r="AM15" s="378">
        <f>IF(AE15='4 FORMULAS'!$D$50,AM14-(AM14*AL15),AM14)</f>
        <v>0.42</v>
      </c>
      <c r="AN15" s="378">
        <f>IF(AE15='4 FORMULAS'!$D$52,$AN14-($AN14*$AL15),$AN14)</f>
        <v>0.4</v>
      </c>
      <c r="AO15" s="568"/>
      <c r="AP15" s="568"/>
      <c r="AQ15" s="514"/>
      <c r="AR15" s="514"/>
      <c r="AS15" s="509"/>
      <c r="AT15" s="514"/>
      <c r="AU15" s="514"/>
      <c r="AV15" s="514"/>
      <c r="AW15" s="514"/>
      <c r="AX15" s="514"/>
      <c r="AY15" s="514"/>
      <c r="AZ15" s="514"/>
      <c r="BA15" s="535"/>
      <c r="BB15" s="518"/>
      <c r="BC15" s="518"/>
      <c r="BD15" s="518"/>
      <c r="BE15" s="518"/>
      <c r="BF15" s="518"/>
      <c r="BG15" s="518"/>
      <c r="BH15" s="518"/>
      <c r="BI15" s="535"/>
      <c r="BJ15" s="535"/>
      <c r="BK15" s="535"/>
      <c r="BL15" s="535"/>
      <c r="BM15" s="535"/>
      <c r="BN15" s="535"/>
      <c r="BO15" s="535"/>
      <c r="BP15" s="535"/>
      <c r="BQ15" s="535"/>
      <c r="BR15" s="418"/>
      <c r="BS15" s="446" t="s">
        <v>277</v>
      </c>
      <c r="BT15" s="441">
        <v>0.81</v>
      </c>
      <c r="BU15" s="442">
        <v>1</v>
      </c>
    </row>
    <row r="16" spans="1:73" s="3" customFormat="1" ht="204.75" customHeight="1" thickBot="1" x14ac:dyDescent="0.3">
      <c r="A16" s="557"/>
      <c r="B16" s="557"/>
      <c r="C16" s="557"/>
      <c r="D16" s="557"/>
      <c r="E16" s="557"/>
      <c r="F16" s="557"/>
      <c r="G16" s="557"/>
      <c r="H16" s="604"/>
      <c r="I16" s="606"/>
      <c r="J16" s="557"/>
      <c r="K16" s="514"/>
      <c r="L16" s="557"/>
      <c r="M16" s="515"/>
      <c r="N16" s="561"/>
      <c r="O16" s="514"/>
      <c r="P16" s="562"/>
      <c r="Q16" s="600"/>
      <c r="R16" s="515"/>
      <c r="S16" s="562"/>
      <c r="T16" s="561"/>
      <c r="U16" s="514"/>
      <c r="V16" s="561"/>
      <c r="W16" s="514"/>
      <c r="X16" s="348">
        <v>6</v>
      </c>
      <c r="Y16" s="557"/>
      <c r="Z16" s="557"/>
      <c r="AA16" s="557"/>
      <c r="AB16" s="515"/>
      <c r="AC16" s="380"/>
      <c r="AD16" s="378" t="str">
        <f>+IFERROR(VLOOKUP($AC16,'4 FORMULAS'!$B$50:$C$52,2,0),"")</f>
        <v/>
      </c>
      <c r="AE16" s="378" t="str">
        <f>+IFERROR(VLOOKUP($AC16,'4 FORMULAS'!$B$50:$D$52,3,0),"")</f>
        <v/>
      </c>
      <c r="AF16" s="341"/>
      <c r="AG16" s="378" t="str">
        <f>+IFERROR(VLOOKUP($AF16,'4 FORMULAS'!$B$53:$C$54,2,0),"")</f>
        <v/>
      </c>
      <c r="AH16" s="342"/>
      <c r="AI16" s="342"/>
      <c r="AJ16" s="342"/>
      <c r="AK16" s="342"/>
      <c r="AL16" s="378" t="str">
        <f t="shared" si="1"/>
        <v/>
      </c>
      <c r="AM16" s="378">
        <f>IF(AE16='4 FORMULAS'!$D$50,AM15-(AM15*AL16),AM15)</f>
        <v>0.42</v>
      </c>
      <c r="AN16" s="378">
        <f>IF(AE16='4 FORMULAS'!$D$52,$AN15-($AN15*$AL16),$AN15)</f>
        <v>0.4</v>
      </c>
      <c r="AO16" s="568"/>
      <c r="AP16" s="568"/>
      <c r="AQ16" s="514"/>
      <c r="AR16" s="514"/>
      <c r="AS16" s="510"/>
      <c r="AT16" s="514"/>
      <c r="AU16" s="514"/>
      <c r="AV16" s="514"/>
      <c r="AW16" s="514"/>
      <c r="AX16" s="514"/>
      <c r="AY16" s="514"/>
      <c r="AZ16" s="514"/>
      <c r="BA16" s="535"/>
      <c r="BB16" s="519"/>
      <c r="BC16" s="519"/>
      <c r="BD16" s="519"/>
      <c r="BE16" s="519"/>
      <c r="BF16" s="519"/>
      <c r="BG16" s="519"/>
      <c r="BH16" s="519"/>
      <c r="BI16" s="535"/>
      <c r="BJ16" s="535"/>
      <c r="BK16" s="535"/>
      <c r="BL16" s="535"/>
      <c r="BM16" s="535"/>
      <c r="BN16" s="535"/>
      <c r="BO16" s="535"/>
      <c r="BP16" s="535"/>
      <c r="BQ16" s="535"/>
      <c r="BR16" s="418"/>
      <c r="BS16" s="26"/>
      <c r="BT16" s="27"/>
      <c r="BU16" s="28"/>
    </row>
    <row r="17" spans="1:73" s="3" customFormat="1" ht="22.5" customHeight="1" thickBot="1" x14ac:dyDescent="0.3">
      <c r="A17" s="557" t="s">
        <v>103</v>
      </c>
      <c r="B17" s="557" t="s">
        <v>461</v>
      </c>
      <c r="C17" s="557" t="s">
        <v>178</v>
      </c>
      <c r="D17" s="557" t="s">
        <v>372</v>
      </c>
      <c r="E17" s="557" t="s">
        <v>463</v>
      </c>
      <c r="F17" s="557" t="s">
        <v>465</v>
      </c>
      <c r="G17" s="557" t="s">
        <v>1098</v>
      </c>
      <c r="H17" s="604" t="str">
        <f>+CONCATENATE(D17," ",E17," "," ",F17," ",G17)</f>
        <v>Posibilidad de incumplimiento de los objetivos por la no radicación, radicación incorrecta y/o entrega incorrecta, nula o inoportuna de los documentos que deben ser distribuidos por la Ventanilla Única de Correspondencia   a causa de no efectuar actividades de sesibilización frente a los terminos y trámite de correspondencia  lo que ocasiona la pérdida de tiempo en la oportunidad de la gestión de las respuestas a peticiones y gestión de documentos misionales o de apoyo</v>
      </c>
      <c r="I17" s="357"/>
      <c r="J17" s="557" t="s">
        <v>174</v>
      </c>
      <c r="K17" s="514" t="str">
        <f>IFERROR(VLOOKUP('2 MAPA FINAL'!$J17,Tabla3[],2,0),"")</f>
        <v>Eventos relacionados con las conductas o comportamientos de los empleados que afectan la Integridad Pública</v>
      </c>
      <c r="L17" s="557">
        <v>245</v>
      </c>
      <c r="M17" s="515" t="str">
        <f>+IF(L17="","",IF(L17&lt;='3 FORMULA PROBABILIDADES'!$S$9,'3 FORMULA PROBABILIDADES'!$Q$9,IF(L17&lt;='3 FORMULA PROBABILIDADES'!$S$10,'3 FORMULA PROBABILIDADES'!$Q$10,IF(L17&lt;='3 FORMULA PROBABILIDADES'!$S$11,'3 FORMULA PROBABILIDADES'!$Q$11,IF(L17&lt;='3 FORMULA PROBABILIDADES'!$S$12,'3 FORMULA PROBABILIDADES'!$Q$12,IF(L17&gt;='3 FORMULA PROBABILIDADES'!$R$13,'3 FORMULA PROBABILIDADES'!$Q$13,""))))))</f>
        <v>La actividad que conlleva el riesgo se ejecuta de 25 a 500 veces por año</v>
      </c>
      <c r="N17" s="561">
        <f>+IF(M17="","",IF(M17='3 FORMULA PROBABILIDADES'!$Q$9, '3 FORMULA PROBABILIDADES'!$T$9,IF(M17='3 FORMULA PROBABILIDADES'!$Q$10, '3 FORMULA PROBABILIDADES'!$T$10,IF(M17='3 FORMULA PROBABILIDADES'!$Q$11, '3 FORMULA PROBABILIDADES'!$T$11,IF(M17='3 FORMULA PROBABILIDADES'!$Q$12, '3 FORMULA PROBABILIDADES'!$T$12,IF(M17='3 FORMULA PROBABILIDADES'!$Q$13, '3 FORMULA PROBABILIDADES'!$T$13))))))</f>
        <v>0.6</v>
      </c>
      <c r="O17" s="514" t="str">
        <f>+IF(M17="","",IF(M17='3 FORMULA PROBABILIDADES'!$Q$9, '3 FORMULA PROBABILIDADES'!$P$9,IF(M17='3 FORMULA PROBABILIDADES'!$Q$10, '3 FORMULA PROBABILIDADES'!$P$10,IF(M17='3 FORMULA PROBABILIDADES'!$Q$11, '3 FORMULA PROBABILIDADES'!$P$11,IF(M17='3 FORMULA PROBABILIDADES'!$Q$12, '3 FORMULA PROBABILIDADES'!$P$12,IF(M17='3 FORMULA PROBABILIDADES'!$Q$13, '3 FORMULA PROBABILIDADES'!$P$13))))))</f>
        <v>Media</v>
      </c>
      <c r="P17" s="562" t="s">
        <v>263</v>
      </c>
      <c r="Q17" s="600" t="str">
        <f>+IF(P17="","",IF(P17="N/A","",IF(OR(P17='3 FORMULA PROBABILIDADES'!$X$9, P17='3 FORMULA PROBABILIDADES'!$Y$9), '3 FORMULA PROBABILIDADES'!$W$9,IF(OR(P17='3 FORMULA PROBABILIDADES'!$X$10, P17='3 FORMULA PROBABILIDADES'!$Y$10), '3 FORMULA PROBABILIDADES'!$W$10,IF(OR(P17='3 FORMULA PROBABILIDADES'!$X$11, P17='3 FORMULA PROBABILIDADES'!$Y$11), '3 FORMULA PROBABILIDADES'!$W$11,IF(OR(P17='3 FORMULA PROBABILIDADES'!$X$12, P17='3 FORMULA PROBABILIDADES'!$Y$12), '3 FORMULA PROBABILIDADES'!$W$12,IF(OR(P17='3 FORMULA PROBABILIDADES'!$X$13, P17='3 FORMULA PROBABILIDADES'!$Y$13), '3 FORMULA PROBABILIDADES'!$W$13)))))))</f>
        <v/>
      </c>
      <c r="R17" s="515" t="str">
        <f>+IF(P17="","",IF(P17="N/A","",IF(OR(P17='3 FORMULA PROBABILIDADES'!$X$9, P17='3 FORMULA PROBABILIDADES'!$Y$9), '3 FORMULA PROBABILIDADES'!$V$9,IF(OR(P17='3 FORMULA PROBABILIDADES'!$X$10, P17='3 FORMULA PROBABILIDADES'!$Y$10), '3 FORMULA PROBABILIDADES'!$V$10,IF(OR(P17='3 FORMULA PROBABILIDADES'!$X$11, P17='3 FORMULA PROBABILIDADES'!$Y$11), '3 FORMULA PROBABILIDADES'!$V$11,IF(OR(P17='3 FORMULA PROBABILIDADES'!$X$12, P17='3 FORMULA PROBABILIDADES'!$Y$12), '3 FORMULA PROBABILIDADES'!$V$12,IF(OR(P17='3 FORMULA PROBABILIDADES'!$X$13, P17='3 FORMULA PROBABILIDADES'!$Y$13), '3 FORMULA PROBABILIDADES'!$V$13)))))))</f>
        <v/>
      </c>
      <c r="S17" s="562" t="s">
        <v>380</v>
      </c>
      <c r="T17" s="561">
        <f>+IF(S17="","",IF(S17="N/A","",IF(OR(S17='3 FORMULA PROBABILIDADES'!$X$9, S17='3 FORMULA PROBABILIDADES'!$Y$9), '3 FORMULA PROBABILIDADES'!$W$9,IF(OR(S17='3 FORMULA PROBABILIDADES'!$X$10, S17='3 FORMULA PROBABILIDADES'!$Y$10), '3 FORMULA PROBABILIDADES'!$W$10,IF(OR(S17='3 FORMULA PROBABILIDADES'!$X$11, S17='3 FORMULA PROBABILIDADES'!$Y$11), '3 FORMULA PROBABILIDADES'!$W$11,IF(OR(S17='3 FORMULA PROBABILIDADES'!$X$12, S17='3 FORMULA PROBABILIDADES'!$Y$12), '3 FORMULA PROBABILIDADES'!$W$12,IF(OR(S17='3 FORMULA PROBABILIDADES'!$X$13, S17='3 FORMULA PROBABILIDADES'!$Y$13), '3 FORMULA PROBABILIDADES'!$W$13)))))))</f>
        <v>0.4</v>
      </c>
      <c r="U17" s="514" t="str">
        <f>+IF(S17="","",IF(S17="N/A","",IF(OR(S17='3 FORMULA PROBABILIDADES'!$X$9, S17='3 FORMULA PROBABILIDADES'!$Y$9), '3 FORMULA PROBABILIDADES'!$V$9,IF(OR(S17='3 FORMULA PROBABILIDADES'!$X$10, S17='3 FORMULA PROBABILIDADES'!$Y$10), '3 FORMULA PROBABILIDADES'!$V$10,IF(OR(S17='3 FORMULA PROBABILIDADES'!$X$11, S17='3 FORMULA PROBABILIDADES'!$Y$11), '3 FORMULA PROBABILIDADES'!$V$11,IF(OR(S17='3 FORMULA PROBABILIDADES'!$X$12, S17='3 FORMULA PROBABILIDADES'!$Y$12), '3 FORMULA PROBABILIDADES'!$V$12,IF(OR(S17='3 FORMULA PROBABILIDADES'!$X$13, S17='3 FORMULA PROBABILIDADES'!$Y$13), '3 FORMULA PROBABILIDADES'!$V$13)))))))</f>
        <v>Menor</v>
      </c>
      <c r="V17" s="561">
        <f t="shared" ref="V17" si="2">+IF(Q17="",T17,IF(T17="",Q17,IF(Q17&gt;T17,Q17,T17)))</f>
        <v>0.4</v>
      </c>
      <c r="W17" s="514" t="str">
        <f>+IF(V17="","",IF(V17='3 FORMULA PROBABILIDADES'!$W$9, '3 FORMULA PROBABILIDADES'!$V$9,IF(V17='3 FORMULA PROBABILIDADES'!$W$10, '3 FORMULA PROBABILIDADES'!$V$10,IF(V17='3 FORMULA PROBABILIDADES'!$W$11, '3 FORMULA PROBABILIDADES'!$V$11,IF(V17='3 FORMULA PROBABILIDADES'!$W$12, '3 FORMULA PROBABILIDADES'!$V$12,IF(V17='3 FORMULA PROBABILIDADES'!$W$13, '3 FORMULA PROBABILIDADES'!$V$13))))))</f>
        <v>Menor</v>
      </c>
      <c r="X17" s="348">
        <v>1</v>
      </c>
      <c r="Y17" s="557" t="s">
        <v>455</v>
      </c>
      <c r="Z17" s="557" t="s">
        <v>793</v>
      </c>
      <c r="AA17" s="557" t="s">
        <v>443</v>
      </c>
      <c r="AB17" s="515" t="str">
        <f t="shared" ref="AB17" si="3">+CONCATENATE(Y17," ",Z17," ",AA17)</f>
        <v>El (la )Director (a) Administrativo(a) por medio de los funcionarios responsables de la aplicación de los procedimientos de  gestión documental realizan actividades de sesibilización frente a los terminos y trámite de correspondencia  Constante</v>
      </c>
      <c r="AC17" s="380" t="s">
        <v>143</v>
      </c>
      <c r="AD17" s="378">
        <f>+IFERROR(VLOOKUP($AC17,'4 FORMULAS'!$B$50:$C$52,2,0),"")</f>
        <v>0.25</v>
      </c>
      <c r="AE17" s="378" t="str">
        <f>+IFERROR(VLOOKUP($AC17,'4 FORMULAS'!$B$50:$D$52,3,0),"")</f>
        <v>Probabilidad</v>
      </c>
      <c r="AF17" s="341" t="s">
        <v>155</v>
      </c>
      <c r="AG17" s="378">
        <v>0.01</v>
      </c>
      <c r="AH17" s="342" t="s">
        <v>166</v>
      </c>
      <c r="AI17" s="342" t="s">
        <v>146</v>
      </c>
      <c r="AJ17" s="342" t="s">
        <v>158</v>
      </c>
      <c r="AK17" s="342" t="s">
        <v>148</v>
      </c>
      <c r="AL17" s="378">
        <f t="shared" si="1"/>
        <v>0.26</v>
      </c>
      <c r="AM17" s="378">
        <f>IF(AE17='4 FORMULAS'!$D$50,N17-(N17*AL17),N17)</f>
        <v>0.44399999999999995</v>
      </c>
      <c r="AN17" s="378">
        <f>IF(AE17='4 FORMULAS'!$D$52,$V17-($V17*$AL17),$V17)</f>
        <v>0.4</v>
      </c>
      <c r="AO17" s="568">
        <f>+IF(AM22="","",AM22)</f>
        <v>0.44399999999999995</v>
      </c>
      <c r="AP17" s="568">
        <f t="shared" ref="AP17" si="4">+IF(AN22="","",AN22)</f>
        <v>0.4</v>
      </c>
      <c r="AQ17" s="514" t="str">
        <f t="shared" ref="AQ17" si="5">+IF(W17="Leve","No requiere plan de acción",IF(W17="Menor","Bajo",IF(W17="Moderado","Moderado",IF(W17="Mayor","Alto",IF(W17="Catastrófico","Extremo",IF(W17="",""))))))</f>
        <v>Bajo</v>
      </c>
      <c r="AR17" s="514" t="s">
        <v>421</v>
      </c>
      <c r="AS17" s="508" t="s">
        <v>598</v>
      </c>
      <c r="AT17" s="597">
        <v>46142</v>
      </c>
      <c r="AU17" s="514" t="s">
        <v>456</v>
      </c>
      <c r="AV17" s="597" t="s">
        <v>1050</v>
      </c>
      <c r="AW17" s="514" t="s">
        <v>1048</v>
      </c>
      <c r="AX17" s="597"/>
      <c r="AY17" s="514"/>
      <c r="AZ17" s="514" t="s">
        <v>140</v>
      </c>
      <c r="BA17" s="535" t="s">
        <v>459</v>
      </c>
      <c r="BB17" s="517" t="s">
        <v>325</v>
      </c>
      <c r="BC17" s="517" t="s">
        <v>324</v>
      </c>
      <c r="BD17" s="517" t="s">
        <v>912</v>
      </c>
      <c r="BE17" s="517" t="s">
        <v>324</v>
      </c>
      <c r="BF17" s="517" t="s">
        <v>263</v>
      </c>
      <c r="BG17" s="517" t="s">
        <v>263</v>
      </c>
      <c r="BH17" s="517" t="s">
        <v>263</v>
      </c>
      <c r="BI17" s="535" t="s">
        <v>450</v>
      </c>
      <c r="BJ17" s="535" t="s">
        <v>457</v>
      </c>
      <c r="BK17" s="535" t="s">
        <v>451</v>
      </c>
      <c r="BL17" s="535" t="s">
        <v>458</v>
      </c>
      <c r="BM17" s="535" t="s">
        <v>453</v>
      </c>
      <c r="BN17" s="535" t="s">
        <v>446</v>
      </c>
      <c r="BO17" s="535" t="s">
        <v>454</v>
      </c>
      <c r="BP17" s="536">
        <v>0.1</v>
      </c>
      <c r="BQ17" s="535" t="s">
        <v>1070</v>
      </c>
      <c r="BR17" s="418"/>
      <c r="BS17" s="26"/>
      <c r="BT17" s="27"/>
      <c r="BU17" s="28"/>
    </row>
    <row r="18" spans="1:73" s="3" customFormat="1" ht="22.5" customHeight="1" x14ac:dyDescent="0.25">
      <c r="A18" s="557"/>
      <c r="B18" s="557"/>
      <c r="C18" s="557"/>
      <c r="D18" s="557"/>
      <c r="E18" s="557"/>
      <c r="F18" s="557"/>
      <c r="G18" s="557"/>
      <c r="H18" s="604"/>
      <c r="I18" s="357"/>
      <c r="J18" s="557"/>
      <c r="K18" s="514"/>
      <c r="L18" s="557"/>
      <c r="M18" s="515"/>
      <c r="N18" s="561"/>
      <c r="O18" s="514"/>
      <c r="P18" s="562"/>
      <c r="Q18" s="600"/>
      <c r="R18" s="515"/>
      <c r="S18" s="562"/>
      <c r="T18" s="561"/>
      <c r="U18" s="514"/>
      <c r="V18" s="561"/>
      <c r="W18" s="514"/>
      <c r="X18" s="348">
        <v>2</v>
      </c>
      <c r="Y18" s="557"/>
      <c r="Z18" s="557"/>
      <c r="AA18" s="557"/>
      <c r="AB18" s="515"/>
      <c r="AC18" s="380"/>
      <c r="AD18" s="378" t="str">
        <f>+IFERROR(VLOOKUP($AC18,'4 FORMULAS'!$B$50:$C$52,2,0),"")</f>
        <v/>
      </c>
      <c r="AE18" s="378" t="str">
        <f>+IFERROR(VLOOKUP($AC18,'4 FORMULAS'!$B$50:$D$52,3,0),"")</f>
        <v/>
      </c>
      <c r="AF18" s="341"/>
      <c r="AG18" s="378" t="str">
        <f>+IFERROR(VLOOKUP($AF18,'4 FORMULAS'!$B$53:$C$54,2,0),"")</f>
        <v/>
      </c>
      <c r="AH18" s="342"/>
      <c r="AI18" s="342"/>
      <c r="AJ18" s="342"/>
      <c r="AK18" s="342"/>
      <c r="AL18" s="378" t="str">
        <f t="shared" si="1"/>
        <v/>
      </c>
      <c r="AM18" s="378">
        <f>IF(AE18='4 FORMULAS'!$D$50,AM17-(AM17*AL17),AM17)</f>
        <v>0.44399999999999995</v>
      </c>
      <c r="AN18" s="378">
        <f>IF(AE18='4 FORMULAS'!$D$52,$AN17-(AN17*$AL18),AN17)</f>
        <v>0.4</v>
      </c>
      <c r="AO18" s="568"/>
      <c r="AP18" s="568"/>
      <c r="AQ18" s="514"/>
      <c r="AR18" s="514"/>
      <c r="AS18" s="509"/>
      <c r="AT18" s="514"/>
      <c r="AU18" s="514"/>
      <c r="AV18" s="514"/>
      <c r="AW18" s="514"/>
      <c r="AX18" s="514"/>
      <c r="AY18" s="514"/>
      <c r="AZ18" s="514"/>
      <c r="BA18" s="535"/>
      <c r="BB18" s="518"/>
      <c r="BC18" s="518"/>
      <c r="BD18" s="518"/>
      <c r="BE18" s="518"/>
      <c r="BF18" s="518"/>
      <c r="BG18" s="518"/>
      <c r="BH18" s="518"/>
      <c r="BI18" s="535"/>
      <c r="BJ18" s="535"/>
      <c r="BK18" s="535"/>
      <c r="BL18" s="535"/>
      <c r="BM18" s="535"/>
      <c r="BN18" s="535"/>
      <c r="BO18" s="535"/>
      <c r="BP18" s="535"/>
      <c r="BQ18" s="535"/>
      <c r="BR18" s="418"/>
      <c r="BS18" s="418"/>
      <c r="BT18" s="418"/>
      <c r="BU18" s="418"/>
    </row>
    <row r="19" spans="1:73" s="3" customFormat="1" ht="22.5" customHeight="1" x14ac:dyDescent="0.25">
      <c r="A19" s="557"/>
      <c r="B19" s="557"/>
      <c r="C19" s="557"/>
      <c r="D19" s="557"/>
      <c r="E19" s="557"/>
      <c r="F19" s="557"/>
      <c r="G19" s="557"/>
      <c r="H19" s="604"/>
      <c r="I19" s="357"/>
      <c r="J19" s="557"/>
      <c r="K19" s="514"/>
      <c r="L19" s="557"/>
      <c r="M19" s="515"/>
      <c r="N19" s="561"/>
      <c r="O19" s="514"/>
      <c r="P19" s="562"/>
      <c r="Q19" s="600"/>
      <c r="R19" s="515"/>
      <c r="S19" s="562"/>
      <c r="T19" s="561"/>
      <c r="U19" s="514"/>
      <c r="V19" s="561"/>
      <c r="W19" s="514"/>
      <c r="X19" s="348">
        <v>3</v>
      </c>
      <c r="Y19" s="557"/>
      <c r="Z19" s="557"/>
      <c r="AA19" s="557"/>
      <c r="AB19" s="515"/>
      <c r="AC19" s="380"/>
      <c r="AD19" s="378" t="str">
        <f>+IFERROR(VLOOKUP($AC19,'4 FORMULAS'!$B$50:$C$52,2,0),"")</f>
        <v/>
      </c>
      <c r="AE19" s="378" t="str">
        <f>+IFERROR(VLOOKUP($AC19,'4 FORMULAS'!$B$50:$D$52,3,0),"")</f>
        <v/>
      </c>
      <c r="AF19" s="341"/>
      <c r="AG19" s="378" t="str">
        <f>+IFERROR(VLOOKUP($AF19,'4 FORMULAS'!$B$53:$C$54,2,0),"")</f>
        <v/>
      </c>
      <c r="AH19" s="342"/>
      <c r="AI19" s="342"/>
      <c r="AJ19" s="342"/>
      <c r="AK19" s="342"/>
      <c r="AL19" s="378" t="str">
        <f t="shared" si="1"/>
        <v/>
      </c>
      <c r="AM19" s="378">
        <f>IF(AE19='4 FORMULAS'!$D$50,AM18-(AM18*AL18),AM18)</f>
        <v>0.44399999999999995</v>
      </c>
      <c r="AN19" s="378">
        <f>IF(AE19='4 FORMULAS'!$D$52,$AN18-(AN18*$AL19),AN18)</f>
        <v>0.4</v>
      </c>
      <c r="AO19" s="568"/>
      <c r="AP19" s="568"/>
      <c r="AQ19" s="514"/>
      <c r="AR19" s="514"/>
      <c r="AS19" s="509"/>
      <c r="AT19" s="514"/>
      <c r="AU19" s="514"/>
      <c r="AV19" s="514"/>
      <c r="AW19" s="514"/>
      <c r="AX19" s="514"/>
      <c r="AY19" s="514"/>
      <c r="AZ19" s="514"/>
      <c r="BA19" s="535"/>
      <c r="BB19" s="518"/>
      <c r="BC19" s="518"/>
      <c r="BD19" s="518"/>
      <c r="BE19" s="518"/>
      <c r="BF19" s="518"/>
      <c r="BG19" s="518"/>
      <c r="BH19" s="518"/>
      <c r="BI19" s="535"/>
      <c r="BJ19" s="535"/>
      <c r="BK19" s="535"/>
      <c r="BL19" s="535"/>
      <c r="BM19" s="535"/>
      <c r="BN19" s="535"/>
      <c r="BO19" s="535"/>
      <c r="BP19" s="535"/>
      <c r="BQ19" s="535"/>
      <c r="BR19" s="418"/>
      <c r="BS19" s="418"/>
      <c r="BT19" s="418"/>
      <c r="BU19" s="418"/>
    </row>
    <row r="20" spans="1:73" s="3" customFormat="1" ht="22.5" customHeight="1" x14ac:dyDescent="0.25">
      <c r="A20" s="557"/>
      <c r="B20" s="557"/>
      <c r="C20" s="557"/>
      <c r="D20" s="557"/>
      <c r="E20" s="557"/>
      <c r="F20" s="557"/>
      <c r="G20" s="557"/>
      <c r="H20" s="604"/>
      <c r="I20" s="357"/>
      <c r="J20" s="557"/>
      <c r="K20" s="514"/>
      <c r="L20" s="557"/>
      <c r="M20" s="515"/>
      <c r="N20" s="561"/>
      <c r="O20" s="514"/>
      <c r="P20" s="562"/>
      <c r="Q20" s="600"/>
      <c r="R20" s="515"/>
      <c r="S20" s="562"/>
      <c r="T20" s="561"/>
      <c r="U20" s="514"/>
      <c r="V20" s="561"/>
      <c r="W20" s="514"/>
      <c r="X20" s="348">
        <v>4</v>
      </c>
      <c r="Y20" s="557"/>
      <c r="Z20" s="557"/>
      <c r="AA20" s="557"/>
      <c r="AB20" s="515"/>
      <c r="AC20" s="380"/>
      <c r="AD20" s="378" t="str">
        <f>+IFERROR(VLOOKUP($AC20,'4 FORMULAS'!$B$50:$C$52,2,0),"")</f>
        <v/>
      </c>
      <c r="AE20" s="378" t="str">
        <f>+IFERROR(VLOOKUP($AC20,'4 FORMULAS'!$B$50:$D$52,3,0),"")</f>
        <v/>
      </c>
      <c r="AF20" s="341"/>
      <c r="AG20" s="378" t="str">
        <f>+IFERROR(VLOOKUP($AF20,'4 FORMULAS'!$B$53:$C$54,2,0),"")</f>
        <v/>
      </c>
      <c r="AH20" s="342"/>
      <c r="AI20" s="342"/>
      <c r="AJ20" s="342"/>
      <c r="AK20" s="342"/>
      <c r="AL20" s="378" t="str">
        <f t="shared" si="1"/>
        <v/>
      </c>
      <c r="AM20" s="378">
        <f>IF(AE20='4 FORMULAS'!$D$50,AM19-(AM19*AL19),AM19)</f>
        <v>0.44399999999999995</v>
      </c>
      <c r="AN20" s="378">
        <f>IF(AE20='4 FORMULAS'!$D$52,$AN19-(AN19*$AL20),AN19)</f>
        <v>0.4</v>
      </c>
      <c r="AO20" s="568"/>
      <c r="AP20" s="568"/>
      <c r="AQ20" s="514"/>
      <c r="AR20" s="514"/>
      <c r="AS20" s="509"/>
      <c r="AT20" s="514"/>
      <c r="AU20" s="514"/>
      <c r="AV20" s="514"/>
      <c r="AW20" s="514"/>
      <c r="AX20" s="514"/>
      <c r="AY20" s="514"/>
      <c r="AZ20" s="514"/>
      <c r="BA20" s="535"/>
      <c r="BB20" s="518"/>
      <c r="BC20" s="518"/>
      <c r="BD20" s="518"/>
      <c r="BE20" s="518"/>
      <c r="BF20" s="518"/>
      <c r="BG20" s="518"/>
      <c r="BH20" s="518"/>
      <c r="BI20" s="535"/>
      <c r="BJ20" s="535"/>
      <c r="BK20" s="535"/>
      <c r="BL20" s="535"/>
      <c r="BM20" s="535"/>
      <c r="BN20" s="535"/>
      <c r="BO20" s="535"/>
      <c r="BP20" s="535"/>
      <c r="BQ20" s="535"/>
      <c r="BR20" s="418"/>
      <c r="BS20" s="418"/>
      <c r="BT20" s="418"/>
      <c r="BU20" s="418"/>
    </row>
    <row r="21" spans="1:73" s="3" customFormat="1" ht="22.5" customHeight="1" x14ac:dyDescent="0.25">
      <c r="A21" s="557"/>
      <c r="B21" s="557"/>
      <c r="C21" s="557"/>
      <c r="D21" s="557"/>
      <c r="E21" s="557"/>
      <c r="F21" s="557"/>
      <c r="G21" s="557"/>
      <c r="H21" s="604"/>
      <c r="I21" s="357"/>
      <c r="J21" s="557"/>
      <c r="K21" s="514"/>
      <c r="L21" s="557"/>
      <c r="M21" s="515"/>
      <c r="N21" s="561"/>
      <c r="O21" s="514"/>
      <c r="P21" s="562"/>
      <c r="Q21" s="600"/>
      <c r="R21" s="515"/>
      <c r="S21" s="562"/>
      <c r="T21" s="561"/>
      <c r="U21" s="514"/>
      <c r="V21" s="561"/>
      <c r="W21" s="514"/>
      <c r="X21" s="348">
        <v>5</v>
      </c>
      <c r="Y21" s="557"/>
      <c r="Z21" s="557"/>
      <c r="AA21" s="557"/>
      <c r="AB21" s="515"/>
      <c r="AC21" s="380"/>
      <c r="AD21" s="378" t="str">
        <f>+IFERROR(VLOOKUP($AC21,'4 FORMULAS'!$B$50:$C$52,2,0),"")</f>
        <v/>
      </c>
      <c r="AE21" s="378" t="str">
        <f>+IFERROR(VLOOKUP($AC21,'4 FORMULAS'!$B$50:$D$52,3,0),"")</f>
        <v/>
      </c>
      <c r="AF21" s="341"/>
      <c r="AG21" s="378" t="str">
        <f>+IFERROR(VLOOKUP($AF21,'4 FORMULAS'!$B$53:$C$54,2,0),"")</f>
        <v/>
      </c>
      <c r="AH21" s="342"/>
      <c r="AI21" s="342"/>
      <c r="AJ21" s="342"/>
      <c r="AK21" s="342"/>
      <c r="AL21" s="378" t="str">
        <f t="shared" si="1"/>
        <v/>
      </c>
      <c r="AM21" s="378">
        <f>IF(AE21='4 FORMULAS'!$D$50,AM20-(AM20*AL20),AM20)</f>
        <v>0.44399999999999995</v>
      </c>
      <c r="AN21" s="378">
        <f>IF(AE21='4 FORMULAS'!$D$52,$AN20-(AN20*$AL21),AN20)</f>
        <v>0.4</v>
      </c>
      <c r="AO21" s="568"/>
      <c r="AP21" s="568"/>
      <c r="AQ21" s="514"/>
      <c r="AR21" s="514"/>
      <c r="AS21" s="509"/>
      <c r="AT21" s="514"/>
      <c r="AU21" s="514"/>
      <c r="AV21" s="514"/>
      <c r="AW21" s="514"/>
      <c r="AX21" s="514"/>
      <c r="AY21" s="514"/>
      <c r="AZ21" s="514"/>
      <c r="BA21" s="535"/>
      <c r="BB21" s="518"/>
      <c r="BC21" s="518"/>
      <c r="BD21" s="518"/>
      <c r="BE21" s="518"/>
      <c r="BF21" s="518"/>
      <c r="BG21" s="518"/>
      <c r="BH21" s="518"/>
      <c r="BI21" s="535"/>
      <c r="BJ21" s="535"/>
      <c r="BK21" s="535"/>
      <c r="BL21" s="535"/>
      <c r="BM21" s="535"/>
      <c r="BN21" s="535"/>
      <c r="BO21" s="535"/>
      <c r="BP21" s="535"/>
      <c r="BQ21" s="535"/>
      <c r="BR21" s="418"/>
      <c r="BS21" s="418"/>
      <c r="BT21" s="418"/>
      <c r="BU21" s="418"/>
    </row>
    <row r="22" spans="1:73" s="3" customFormat="1" ht="183.75" customHeight="1" x14ac:dyDescent="0.25">
      <c r="A22" s="557"/>
      <c r="B22" s="557"/>
      <c r="C22" s="557"/>
      <c r="D22" s="557"/>
      <c r="E22" s="557"/>
      <c r="F22" s="557"/>
      <c r="G22" s="557"/>
      <c r="H22" s="604"/>
      <c r="I22" s="357"/>
      <c r="J22" s="557"/>
      <c r="K22" s="514"/>
      <c r="L22" s="557"/>
      <c r="M22" s="515"/>
      <c r="N22" s="561"/>
      <c r="O22" s="514"/>
      <c r="P22" s="562"/>
      <c r="Q22" s="600"/>
      <c r="R22" s="515"/>
      <c r="S22" s="562"/>
      <c r="T22" s="561"/>
      <c r="U22" s="514"/>
      <c r="V22" s="561"/>
      <c r="W22" s="514"/>
      <c r="X22" s="348">
        <v>6</v>
      </c>
      <c r="Y22" s="557"/>
      <c r="Z22" s="557"/>
      <c r="AA22" s="557"/>
      <c r="AB22" s="515"/>
      <c r="AC22" s="380"/>
      <c r="AD22" s="378" t="str">
        <f>+IFERROR(VLOOKUP($AC22,'4 FORMULAS'!$B$50:$C$52,2,0),"")</f>
        <v/>
      </c>
      <c r="AE22" s="378" t="str">
        <f>+IFERROR(VLOOKUP($AC22,'4 FORMULAS'!$B$50:$D$52,3,0),"")</f>
        <v/>
      </c>
      <c r="AF22" s="341"/>
      <c r="AG22" s="378" t="str">
        <f>+IFERROR(VLOOKUP($AF22,'4 FORMULAS'!$B$53:$C$54,2,0),"")</f>
        <v/>
      </c>
      <c r="AH22" s="342"/>
      <c r="AI22" s="342"/>
      <c r="AJ22" s="342"/>
      <c r="AK22" s="342"/>
      <c r="AL22" s="378" t="str">
        <f t="shared" si="1"/>
        <v/>
      </c>
      <c r="AM22" s="378">
        <f>IF(AE22='4 FORMULAS'!$D$50,AM21-(AM21*AL21),AM21)</f>
        <v>0.44399999999999995</v>
      </c>
      <c r="AN22" s="378">
        <f>IF(AE22='4 FORMULAS'!$D$52,$AN21-(AN21*$AL22),AN21)</f>
        <v>0.4</v>
      </c>
      <c r="AO22" s="568"/>
      <c r="AP22" s="568"/>
      <c r="AQ22" s="514"/>
      <c r="AR22" s="514"/>
      <c r="AS22" s="510"/>
      <c r="AT22" s="514"/>
      <c r="AU22" s="514"/>
      <c r="AV22" s="514"/>
      <c r="AW22" s="514"/>
      <c r="AX22" s="514"/>
      <c r="AY22" s="514"/>
      <c r="AZ22" s="514"/>
      <c r="BA22" s="535"/>
      <c r="BB22" s="519"/>
      <c r="BC22" s="519"/>
      <c r="BD22" s="519"/>
      <c r="BE22" s="519"/>
      <c r="BF22" s="519"/>
      <c r="BG22" s="519"/>
      <c r="BH22" s="519"/>
      <c r="BI22" s="535"/>
      <c r="BJ22" s="535"/>
      <c r="BK22" s="535"/>
      <c r="BL22" s="535"/>
      <c r="BM22" s="535"/>
      <c r="BN22" s="535"/>
      <c r="BO22" s="535"/>
      <c r="BP22" s="535"/>
      <c r="BQ22" s="535"/>
      <c r="BR22" s="418"/>
      <c r="BS22" s="418"/>
      <c r="BT22" s="418"/>
      <c r="BU22" s="418"/>
    </row>
    <row r="23" spans="1:73" ht="93.75" customHeight="1" x14ac:dyDescent="0.25">
      <c r="A23" s="557" t="s">
        <v>106</v>
      </c>
      <c r="B23" s="557" t="s">
        <v>466</v>
      </c>
      <c r="C23" s="557" t="s">
        <v>178</v>
      </c>
      <c r="D23" s="557" t="s">
        <v>188</v>
      </c>
      <c r="E23" s="557" t="s">
        <v>471</v>
      </c>
      <c r="F23" s="557" t="s">
        <v>472</v>
      </c>
      <c r="G23" s="605" t="s">
        <v>467</v>
      </c>
      <c r="H23" s="604" t="str">
        <f t="shared" ref="H23" si="6">+CONCATENATE(D23," ",E23," "," ",F23," ",G23)</f>
        <v>Posibilidad de afectación económica y reputacional por la  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  debido a la no realización del tramite y seguimiento oportuno de las solicitudes, en desarrollo de un contrato vigente lo que ocasiona traumatismo en la operación del Concejo.</v>
      </c>
      <c r="I23" s="606"/>
      <c r="J23" s="557" t="s">
        <v>180</v>
      </c>
      <c r="K23" s="514" t="s">
        <v>437</v>
      </c>
      <c r="L23" s="576">
        <v>500</v>
      </c>
      <c r="M23" s="515" t="str">
        <f>+IF(L23="","",IF(L23&lt;='3 FORMULA PROBABILIDADES'!$S$9,'3 FORMULA PROBABILIDADES'!$Q$9,IF(L23&lt;='3 FORMULA PROBABILIDADES'!$S$10,'3 FORMULA PROBABILIDADES'!$Q$10,IF(L23&lt;='3 FORMULA PROBABILIDADES'!$S$11,'3 FORMULA PROBABILIDADES'!$Q$11,IF(L23&lt;='3 FORMULA PROBABILIDADES'!$S$12,'3 FORMULA PROBABILIDADES'!$Q$12,IF(L23&gt;='3 FORMULA PROBABILIDADES'!$R$13,'3 FORMULA PROBABILIDADES'!$Q$13,""))))))</f>
        <v>La actividad que conlleva el riesgo se ejecuta de 25 a 500 veces por año</v>
      </c>
      <c r="N23" s="561">
        <f>+IF(M23="","",IF(M23='3 FORMULA PROBABILIDADES'!$Q$9, '3 FORMULA PROBABILIDADES'!$T$9,IF(M23='3 FORMULA PROBABILIDADES'!$Q$10, '3 FORMULA PROBABILIDADES'!$T$10,IF(M23='3 FORMULA PROBABILIDADES'!$Q$11, '3 FORMULA PROBABILIDADES'!$T$11,IF(M23='3 FORMULA PROBABILIDADES'!$Q$12, '3 FORMULA PROBABILIDADES'!$T$12,IF(M23='3 FORMULA PROBABILIDADES'!$Q$13, '3 FORMULA PROBABILIDADES'!$T$13))))))</f>
        <v>0.6</v>
      </c>
      <c r="O23" s="514" t="str">
        <f>+IF(M23="","",IF(M23='3 FORMULA PROBABILIDADES'!$Q$9, '3 FORMULA PROBABILIDADES'!$P$9,IF(M23='3 FORMULA PROBABILIDADES'!$Q$10, '3 FORMULA PROBABILIDADES'!$P$10,IF(M23='3 FORMULA PROBABILIDADES'!$Q$11, '3 FORMULA PROBABILIDADES'!$P$11,IF(M23='3 FORMULA PROBABILIDADES'!$Q$12, '3 FORMULA PROBABILIDADES'!$P$12,IF(M23='3 FORMULA PROBABILIDADES'!$Q$13, '3 FORMULA PROBABILIDADES'!$P$13))))))</f>
        <v>Media</v>
      </c>
      <c r="P23" s="562" t="s">
        <v>375</v>
      </c>
      <c r="Q23" s="600">
        <f>+IF(P23="","",IF(P23="N/A","",IF(OR(P23='3 FORMULA PROBABILIDADES'!$X$9, P23='3 FORMULA PROBABILIDADES'!$Y$9), '3 FORMULA PROBABILIDADES'!$W$9,IF(OR(P23='3 FORMULA PROBABILIDADES'!$X$10, P23='3 FORMULA PROBABILIDADES'!$Y$10), '3 FORMULA PROBABILIDADES'!$W$10,IF(OR(P23='3 FORMULA PROBABILIDADES'!$X$11, P23='3 FORMULA PROBABILIDADES'!$Y$11), '3 FORMULA PROBABILIDADES'!$W$11,IF(OR(P23='3 FORMULA PROBABILIDADES'!$X$12, P23='3 FORMULA PROBABILIDADES'!$Y$12), '3 FORMULA PROBABILIDADES'!$W$12,IF(OR(P23='3 FORMULA PROBABILIDADES'!$X$13, P23='3 FORMULA PROBABILIDADES'!$Y$13), '3 FORMULA PROBABILIDADES'!$W$13)))))))</f>
        <v>0.4</v>
      </c>
      <c r="R23" s="515" t="str">
        <f>+IF(P23="","",IF(P23="N/A","",IF(OR(P23='3 FORMULA PROBABILIDADES'!$X$9, P23='3 FORMULA PROBABILIDADES'!$Y$9), '3 FORMULA PROBABILIDADES'!$V$9,IF(OR(P23='3 FORMULA PROBABILIDADES'!$X$10, P23='3 FORMULA PROBABILIDADES'!$Y$10), '3 FORMULA PROBABILIDADES'!$V$10,IF(OR(P23='3 FORMULA PROBABILIDADES'!$X$11, P23='3 FORMULA PROBABILIDADES'!$Y$11), '3 FORMULA PROBABILIDADES'!$V$11,IF(OR(P23='3 FORMULA PROBABILIDADES'!$X$12, P23='3 FORMULA PROBABILIDADES'!$Y$12), '3 FORMULA PROBABILIDADES'!$V$12,IF(OR(P23='3 FORMULA PROBABILIDADES'!$X$13, P23='3 FORMULA PROBABILIDADES'!$Y$13), '3 FORMULA PROBABILIDADES'!$V$13)))))))</f>
        <v>Menor</v>
      </c>
      <c r="S23" s="562" t="s">
        <v>379</v>
      </c>
      <c r="T23" s="561">
        <f>+IF(S23="","",IF(S23="N/A","",IF(OR(S23='3 FORMULA PROBABILIDADES'!$X$9, S23='3 FORMULA PROBABILIDADES'!$Y$9), '3 FORMULA PROBABILIDADES'!$W$9,IF(OR(S23='3 FORMULA PROBABILIDADES'!$X$10, S23='3 FORMULA PROBABILIDADES'!$Y$10), '3 FORMULA PROBABILIDADES'!$W$10,IF(OR(S23='3 FORMULA PROBABILIDADES'!$X$11, S23='3 FORMULA PROBABILIDADES'!$Y$11), '3 FORMULA PROBABILIDADES'!$W$11,IF(OR(S23='3 FORMULA PROBABILIDADES'!$X$12, S23='3 FORMULA PROBABILIDADES'!$Y$12), '3 FORMULA PROBABILIDADES'!$W$12,IF(OR(S23='3 FORMULA PROBABILIDADES'!$X$13, S23='3 FORMULA PROBABILIDADES'!$Y$13), '3 FORMULA PROBABILIDADES'!$W$13)))))))</f>
        <v>0.2</v>
      </c>
      <c r="U23" s="514" t="str">
        <f>+IF(S23="","",IF(S23="N/A","",IF(OR(S23='3 FORMULA PROBABILIDADES'!$X$9, S23='3 FORMULA PROBABILIDADES'!$Y$9), '3 FORMULA PROBABILIDADES'!$V$9,IF(OR(S23='3 FORMULA PROBABILIDADES'!$X$10, S23='3 FORMULA PROBABILIDADES'!$Y$10), '3 FORMULA PROBABILIDADES'!$V$10,IF(OR(S23='3 FORMULA PROBABILIDADES'!$X$11, S23='3 FORMULA PROBABILIDADES'!$Y$11), '3 FORMULA PROBABILIDADES'!$V$11,IF(OR(S23='3 FORMULA PROBABILIDADES'!$X$12, S23='3 FORMULA PROBABILIDADES'!$Y$12), '3 FORMULA PROBABILIDADES'!$V$12,IF(OR(S23='3 FORMULA PROBABILIDADES'!$X$13, S23='3 FORMULA PROBABILIDADES'!$Y$13), '3 FORMULA PROBABILIDADES'!$V$13)))))))</f>
        <v>Leve</v>
      </c>
      <c r="V23" s="561">
        <f t="shared" ref="V23" si="7">+IF(Q23="",T23,IF(T23="",Q23,IF(Q23&gt;T23,Q23,T23)))</f>
        <v>0.4</v>
      </c>
      <c r="W23" s="514" t="str">
        <f>+IF(V23="","",IF(V23='3 FORMULA PROBABILIDADES'!$W$9, '3 FORMULA PROBABILIDADES'!$V$9,IF(V23='3 FORMULA PROBABILIDADES'!$W$10, '3 FORMULA PROBABILIDADES'!$V$10,IF(V23='3 FORMULA PROBABILIDADES'!$W$11, '3 FORMULA PROBABILIDADES'!$V$11,IF(V23='3 FORMULA PROBABILIDADES'!$W$12, '3 FORMULA PROBABILIDADES'!$V$12,IF(V23='3 FORMULA PROBABILIDADES'!$W$13, '3 FORMULA PROBABILIDADES'!$V$13))))))</f>
        <v>Menor</v>
      </c>
      <c r="X23" s="348">
        <v>1</v>
      </c>
      <c r="Y23" s="380" t="s">
        <v>479</v>
      </c>
      <c r="Z23" s="380" t="s">
        <v>480</v>
      </c>
      <c r="AA23" s="380" t="s">
        <v>481</v>
      </c>
      <c r="AB23" s="376" t="str">
        <f t="shared" si="0"/>
        <v>El (a) Director (a) administrativo (a) por intermedio de los funcionarios del procedimiento de mantenimiento realizan la  gestión y seguimiento a traves de la mesa de ayuda, teniendo en cuenta el número de identificación del caso cada vez que se requiera.</v>
      </c>
      <c r="AC23" s="380" t="s">
        <v>143</v>
      </c>
      <c r="AD23" s="378">
        <f>+IFERROR(VLOOKUP($AC23,'4 FORMULAS'!$B$50:$C$52,2,0),"")</f>
        <v>0.25</v>
      </c>
      <c r="AE23" s="378" t="str">
        <f>+IFERROR(VLOOKUP($AC23,'4 FORMULAS'!$B$50:$D$52,3,0),"")</f>
        <v>Probabilidad</v>
      </c>
      <c r="AF23" s="341" t="s">
        <v>155</v>
      </c>
      <c r="AG23" s="378">
        <f>+IFERROR(VLOOKUP($AF23,'4 FORMULAS'!$B$53:$C$54,2,0),"")</f>
        <v>0.15</v>
      </c>
      <c r="AH23" s="342" t="s">
        <v>145</v>
      </c>
      <c r="AI23" s="342" t="s">
        <v>236</v>
      </c>
      <c r="AJ23" s="342" t="s">
        <v>158</v>
      </c>
      <c r="AK23" s="342" t="s">
        <v>167</v>
      </c>
      <c r="AL23" s="378">
        <f>+IFERROR($AD23+$AG23,"")</f>
        <v>0.4</v>
      </c>
      <c r="AM23" s="378">
        <f>IF(AE23='4 FORMULAS'!$D$50,N23-(N23*AL23),N23)</f>
        <v>0.36</v>
      </c>
      <c r="AN23" s="378">
        <f>IF(AE23='4 FORMULAS'!$D$52,$V23-($V23*$AL23),$V23)</f>
        <v>0.4</v>
      </c>
      <c r="AO23" s="568">
        <f>+IF(AM28="","",AM28)</f>
        <v>0.12959999999999999</v>
      </c>
      <c r="AP23" s="568">
        <f>+IF(AN28="","",AN28)</f>
        <v>0.4</v>
      </c>
      <c r="AQ23" s="514" t="str">
        <f>+IF(W23="Leve","No requiere plan de acción",IF(W23="Menor","Bajo",IF(W23="Moderado","Moderado",IF(W23="Mayor","Alto",IF(W23="Catastrófico","Extremo",IF(W23="",""))))))</f>
        <v>Bajo</v>
      </c>
      <c r="AR23" s="514" t="s">
        <v>421</v>
      </c>
      <c r="AS23" s="508" t="s">
        <v>598</v>
      </c>
      <c r="AT23" s="508" t="s">
        <v>1074</v>
      </c>
      <c r="AU23" s="508" t="s">
        <v>1074</v>
      </c>
      <c r="AV23" s="597">
        <v>46148</v>
      </c>
      <c r="AW23" s="514" t="s">
        <v>1075</v>
      </c>
      <c r="AX23" s="597"/>
      <c r="AY23" s="514"/>
      <c r="AZ23" s="514"/>
      <c r="BA23" s="535" t="s">
        <v>488</v>
      </c>
      <c r="BB23" s="517" t="s">
        <v>934</v>
      </c>
      <c r="BC23" s="517" t="s">
        <v>935</v>
      </c>
      <c r="BD23" s="517" t="s">
        <v>936</v>
      </c>
      <c r="BE23" s="517" t="s">
        <v>935</v>
      </c>
      <c r="BF23" s="517" t="s">
        <v>937</v>
      </c>
      <c r="BG23" s="517"/>
      <c r="BH23" s="517"/>
      <c r="BI23" s="535" t="s">
        <v>489</v>
      </c>
      <c r="BJ23" s="535" t="s">
        <v>490</v>
      </c>
      <c r="BK23" s="535" t="s">
        <v>491</v>
      </c>
      <c r="BL23" s="535" t="s">
        <v>492</v>
      </c>
      <c r="BM23" s="535" t="s">
        <v>493</v>
      </c>
      <c r="BN23" s="535" t="s">
        <v>494</v>
      </c>
      <c r="BO23" s="535" t="s">
        <v>495</v>
      </c>
      <c r="BP23" s="536" t="s">
        <v>496</v>
      </c>
      <c r="BQ23" s="535" t="s">
        <v>1069</v>
      </c>
      <c r="BR23" s="418"/>
      <c r="BS23" s="418"/>
      <c r="BT23" s="418"/>
      <c r="BU23" s="418"/>
    </row>
    <row r="24" spans="1:73" ht="93.75" customHeight="1" x14ac:dyDescent="0.25">
      <c r="A24" s="557"/>
      <c r="B24" s="557"/>
      <c r="C24" s="557"/>
      <c r="D24" s="557"/>
      <c r="E24" s="557"/>
      <c r="F24" s="557"/>
      <c r="G24" s="557"/>
      <c r="H24" s="604"/>
      <c r="I24" s="606"/>
      <c r="J24" s="557"/>
      <c r="K24" s="514"/>
      <c r="L24" s="576"/>
      <c r="M24" s="515"/>
      <c r="N24" s="561"/>
      <c r="O24" s="514"/>
      <c r="P24" s="562"/>
      <c r="Q24" s="600"/>
      <c r="R24" s="515"/>
      <c r="S24" s="562"/>
      <c r="T24" s="561"/>
      <c r="U24" s="514"/>
      <c r="V24" s="561"/>
      <c r="W24" s="514"/>
      <c r="X24" s="348">
        <v>2</v>
      </c>
      <c r="Y24" s="380" t="s">
        <v>482</v>
      </c>
      <c r="Z24" s="343" t="s">
        <v>483</v>
      </c>
      <c r="AA24" s="380" t="s">
        <v>481</v>
      </c>
      <c r="AB24" s="376" t="str">
        <f t="shared" si="0"/>
        <v>El (a) Director (a) administrativo (a) por intermedio de los funcionarios del procedimiento de movilidad tramitan las solicitudes previamente radicadas mediante oficio en la ventanilla única de correspondencia por los conductores de la Dirección Administrativa y/o los concejales, las cuales se remiten a la Dirección Administrativa que a través de las actividades establecidas en el procedimiento de administración del parque automotor adelanta la gestión ante la entidad o empresa contratista que esta prestando el servicio a través de correo electronico, adjuntando los soportes y formatos correspondientes. Se realiza seguimiento a la prestación de estos servicios a través del formato correspondiente cada vez que se requiera.</v>
      </c>
      <c r="AC24" s="380" t="s">
        <v>143</v>
      </c>
      <c r="AD24" s="378">
        <f>+IFERROR(VLOOKUP($AC24,'4 FORMULAS'!$B$50:$C$52,2,0),"")</f>
        <v>0.25</v>
      </c>
      <c r="AE24" s="378" t="str">
        <f>+IFERROR(VLOOKUP($AC24,'4 FORMULAS'!$B$50:$D$52,3,0),"")</f>
        <v>Probabilidad</v>
      </c>
      <c r="AF24" s="341" t="s">
        <v>155</v>
      </c>
      <c r="AG24" s="378">
        <f>+IFERROR(VLOOKUP($AF24,'4 FORMULAS'!$B$53:$C$54,2,0),"")</f>
        <v>0.15</v>
      </c>
      <c r="AH24" s="342" t="s">
        <v>145</v>
      </c>
      <c r="AI24" s="342" t="s">
        <v>146</v>
      </c>
      <c r="AJ24" s="342" t="s">
        <v>147</v>
      </c>
      <c r="AK24" s="342" t="s">
        <v>167</v>
      </c>
      <c r="AL24" s="378">
        <f t="shared" ref="AL24:AL28" si="8">+IFERROR($AD24+$AG24,"")</f>
        <v>0.4</v>
      </c>
      <c r="AM24" s="378">
        <f>IF(AE24='4 FORMULAS'!$D$50,AM23-(AM23*AL23),AM23)</f>
        <v>0.216</v>
      </c>
      <c r="AN24" s="378">
        <f>IF(AE24='[2]4 FORMULAS'!$D$53,$AN23-(AN23*$AL24),AN23)</f>
        <v>0.4</v>
      </c>
      <c r="AO24" s="568"/>
      <c r="AP24" s="568"/>
      <c r="AQ24" s="514"/>
      <c r="AR24" s="514"/>
      <c r="AS24" s="509"/>
      <c r="AT24" s="509"/>
      <c r="AU24" s="509"/>
      <c r="AV24" s="597"/>
      <c r="AW24" s="514"/>
      <c r="AX24" s="514"/>
      <c r="AY24" s="514"/>
      <c r="AZ24" s="514"/>
      <c r="BA24" s="535"/>
      <c r="BB24" s="518"/>
      <c r="BC24" s="518"/>
      <c r="BD24" s="518"/>
      <c r="BE24" s="518"/>
      <c r="BF24" s="518"/>
      <c r="BG24" s="518"/>
      <c r="BH24" s="518"/>
      <c r="BI24" s="535"/>
      <c r="BJ24" s="535"/>
      <c r="BK24" s="535"/>
      <c r="BL24" s="535"/>
      <c r="BM24" s="535"/>
      <c r="BN24" s="535"/>
      <c r="BO24" s="535"/>
      <c r="BP24" s="535"/>
      <c r="BQ24" s="535"/>
      <c r="BR24" s="418"/>
      <c r="BS24" s="418"/>
      <c r="BT24" s="418"/>
      <c r="BU24" s="418"/>
    </row>
    <row r="25" spans="1:73" ht="93.75" customHeight="1" x14ac:dyDescent="0.25">
      <c r="A25" s="557"/>
      <c r="B25" s="557"/>
      <c r="C25" s="557"/>
      <c r="D25" s="557"/>
      <c r="E25" s="557"/>
      <c r="F25" s="557"/>
      <c r="G25" s="557"/>
      <c r="H25" s="604"/>
      <c r="I25" s="606"/>
      <c r="J25" s="557"/>
      <c r="K25" s="514"/>
      <c r="L25" s="576"/>
      <c r="M25" s="515"/>
      <c r="N25" s="561"/>
      <c r="O25" s="514"/>
      <c r="P25" s="562"/>
      <c r="Q25" s="600"/>
      <c r="R25" s="515"/>
      <c r="S25" s="562"/>
      <c r="T25" s="561"/>
      <c r="U25" s="514"/>
      <c r="V25" s="561"/>
      <c r="W25" s="514"/>
      <c r="X25" s="348">
        <v>3</v>
      </c>
      <c r="Y25" s="380" t="s">
        <v>484</v>
      </c>
      <c r="Z25" s="343" t="s">
        <v>485</v>
      </c>
      <c r="AA25" s="380" t="s">
        <v>486</v>
      </c>
      <c r="AB25" s="376" t="str">
        <f t="shared" si="0"/>
        <v>El (a) Director (a) administrativo (a) por intermedio de los funcionarios del procedimiento de servicios generales tramitan las solicitudes de insumos de aseo y cafeteria diligenciando el formato correspondiente y lo envia al contratista por correo electronico, los elementos son ingresados a la bodega del Concejo mensualmente, cada operario (a) de piso solicita los elementos que requiere y son entregados por el encargado de la bodega con el formato correspondiente cada vez que se requiera</v>
      </c>
      <c r="AC25" s="380" t="s">
        <v>143</v>
      </c>
      <c r="AD25" s="378">
        <f>+IFERROR(VLOOKUP($AC25,'4 FORMULAS'!$B$50:$C$52,2,0),"")</f>
        <v>0.25</v>
      </c>
      <c r="AE25" s="378" t="str">
        <f>+IFERROR(VLOOKUP($AC25,'4 FORMULAS'!$B$50:$D$52,3,0),"")</f>
        <v>Probabilidad</v>
      </c>
      <c r="AF25" s="341" t="s">
        <v>155</v>
      </c>
      <c r="AG25" s="378">
        <f>+IFERROR(VLOOKUP($AF25,'4 FORMULAS'!$B$53:$C$54,2,0),"")</f>
        <v>0.15</v>
      </c>
      <c r="AH25" s="342" t="s">
        <v>145</v>
      </c>
      <c r="AI25" s="342" t="s">
        <v>146</v>
      </c>
      <c r="AJ25" s="342" t="s">
        <v>147</v>
      </c>
      <c r="AK25" s="342" t="s">
        <v>148</v>
      </c>
      <c r="AL25" s="378">
        <f t="shared" si="8"/>
        <v>0.4</v>
      </c>
      <c r="AM25" s="378">
        <f>IF(AE25='4 FORMULAS'!$D$50,AM24-(AM24*AL24),AM24)</f>
        <v>0.12959999999999999</v>
      </c>
      <c r="AN25" s="378">
        <f>IF(AE25='[2]4 FORMULAS'!$D$53,$AN24-(AN24*$AL25),AN24)</f>
        <v>0.4</v>
      </c>
      <c r="AO25" s="568"/>
      <c r="AP25" s="568"/>
      <c r="AQ25" s="514"/>
      <c r="AR25" s="514"/>
      <c r="AS25" s="509"/>
      <c r="AT25" s="509"/>
      <c r="AU25" s="509"/>
      <c r="AV25" s="597"/>
      <c r="AW25" s="514"/>
      <c r="AX25" s="514"/>
      <c r="AY25" s="514"/>
      <c r="AZ25" s="514"/>
      <c r="BA25" s="535"/>
      <c r="BB25" s="518"/>
      <c r="BC25" s="518"/>
      <c r="BD25" s="518"/>
      <c r="BE25" s="518"/>
      <c r="BF25" s="518"/>
      <c r="BG25" s="518"/>
      <c r="BH25" s="518"/>
      <c r="BI25" s="535"/>
      <c r="BJ25" s="535"/>
      <c r="BK25" s="535"/>
      <c r="BL25" s="535"/>
      <c r="BM25" s="535"/>
      <c r="BN25" s="535"/>
      <c r="BO25" s="535"/>
      <c r="BP25" s="535"/>
      <c r="BQ25" s="535"/>
      <c r="BR25" s="418"/>
      <c r="BS25" s="418"/>
      <c r="BT25" s="418"/>
      <c r="BU25" s="418"/>
    </row>
    <row r="26" spans="1:73" ht="24.75" customHeight="1" x14ac:dyDescent="0.25">
      <c r="A26" s="557"/>
      <c r="B26" s="557"/>
      <c r="C26" s="557"/>
      <c r="D26" s="557"/>
      <c r="E26" s="557"/>
      <c r="F26" s="557"/>
      <c r="G26" s="557"/>
      <c r="H26" s="604"/>
      <c r="I26" s="606"/>
      <c r="J26" s="557"/>
      <c r="K26" s="514"/>
      <c r="L26" s="576"/>
      <c r="M26" s="515"/>
      <c r="N26" s="561"/>
      <c r="O26" s="514"/>
      <c r="P26" s="562"/>
      <c r="Q26" s="600"/>
      <c r="R26" s="515"/>
      <c r="S26" s="562"/>
      <c r="T26" s="561"/>
      <c r="U26" s="514"/>
      <c r="V26" s="561"/>
      <c r="W26" s="514"/>
      <c r="X26" s="348">
        <v>4</v>
      </c>
      <c r="Y26" s="334"/>
      <c r="Z26" s="334"/>
      <c r="AA26" s="334"/>
      <c r="AB26" s="376" t="str">
        <f t="shared" si="0"/>
        <v xml:space="preserve">  </v>
      </c>
      <c r="AC26" s="380"/>
      <c r="AD26" s="378" t="str">
        <f>+IFERROR(VLOOKUP($AC26,'4 FORMULAS'!$B$50:$C$52,2,0),"")</f>
        <v/>
      </c>
      <c r="AE26" s="378" t="str">
        <f>+IFERROR(VLOOKUP($AC26,'4 FORMULAS'!$B$50:$D$52,3,0),"")</f>
        <v/>
      </c>
      <c r="AF26" s="341"/>
      <c r="AG26" s="378" t="str">
        <f>+IFERROR(VLOOKUP($AF26,'4 FORMULAS'!$B$53:$C$54,2,0),"")</f>
        <v/>
      </c>
      <c r="AH26" s="342"/>
      <c r="AI26" s="342"/>
      <c r="AJ26" s="342"/>
      <c r="AK26" s="342"/>
      <c r="AL26" s="378" t="str">
        <f t="shared" si="8"/>
        <v/>
      </c>
      <c r="AM26" s="378">
        <f>IF(AE26='4 FORMULAS'!$D$50,AM25-(AM25*AL25),AM25)</f>
        <v>0.12959999999999999</v>
      </c>
      <c r="AN26" s="378">
        <f>IF(AE26='[2]4 FORMULAS'!$D$53,$AN25-(AN25*$AL26),AN25)</f>
        <v>0.4</v>
      </c>
      <c r="AO26" s="568"/>
      <c r="AP26" s="568"/>
      <c r="AQ26" s="514"/>
      <c r="AR26" s="514"/>
      <c r="AS26" s="509"/>
      <c r="AT26" s="509"/>
      <c r="AU26" s="509"/>
      <c r="AV26" s="597"/>
      <c r="AW26" s="514"/>
      <c r="AX26" s="514"/>
      <c r="AY26" s="514"/>
      <c r="AZ26" s="514"/>
      <c r="BA26" s="535"/>
      <c r="BB26" s="518"/>
      <c r="BC26" s="518"/>
      <c r="BD26" s="518"/>
      <c r="BE26" s="518"/>
      <c r="BF26" s="518"/>
      <c r="BG26" s="518"/>
      <c r="BH26" s="518"/>
      <c r="BI26" s="535"/>
      <c r="BJ26" s="535"/>
      <c r="BK26" s="535"/>
      <c r="BL26" s="535"/>
      <c r="BM26" s="535"/>
      <c r="BN26" s="535"/>
      <c r="BO26" s="535"/>
      <c r="BP26" s="535"/>
      <c r="BQ26" s="535"/>
      <c r="BR26" s="418"/>
      <c r="BS26" s="418"/>
      <c r="BT26" s="418"/>
      <c r="BU26" s="418"/>
    </row>
    <row r="27" spans="1:73" ht="24.75" customHeight="1" x14ac:dyDescent="0.25">
      <c r="A27" s="557"/>
      <c r="B27" s="557"/>
      <c r="C27" s="557"/>
      <c r="D27" s="557"/>
      <c r="E27" s="557"/>
      <c r="F27" s="557"/>
      <c r="G27" s="557"/>
      <c r="H27" s="604"/>
      <c r="I27" s="606"/>
      <c r="J27" s="557"/>
      <c r="K27" s="514"/>
      <c r="L27" s="576"/>
      <c r="M27" s="515"/>
      <c r="N27" s="561"/>
      <c r="O27" s="514"/>
      <c r="P27" s="562"/>
      <c r="Q27" s="600"/>
      <c r="R27" s="515"/>
      <c r="S27" s="562"/>
      <c r="T27" s="561"/>
      <c r="U27" s="514"/>
      <c r="V27" s="561"/>
      <c r="W27" s="514"/>
      <c r="X27" s="348">
        <v>5</v>
      </c>
      <c r="Y27" s="334"/>
      <c r="Z27" s="334"/>
      <c r="AA27" s="334"/>
      <c r="AB27" s="376" t="str">
        <f t="shared" si="0"/>
        <v xml:space="preserve">  </v>
      </c>
      <c r="AC27" s="380"/>
      <c r="AD27" s="378" t="str">
        <f>+IFERROR(VLOOKUP($AC27,'4 FORMULAS'!$B$50:$C$52,2,0),"")</f>
        <v/>
      </c>
      <c r="AE27" s="378" t="str">
        <f>+IFERROR(VLOOKUP($AC27,'4 FORMULAS'!$B$50:$D$52,3,0),"")</f>
        <v/>
      </c>
      <c r="AF27" s="341"/>
      <c r="AG27" s="378" t="str">
        <f>+IFERROR(VLOOKUP($AF27,'4 FORMULAS'!$B$53:$C$54,2,0),"")</f>
        <v/>
      </c>
      <c r="AH27" s="342"/>
      <c r="AI27" s="342"/>
      <c r="AJ27" s="342"/>
      <c r="AK27" s="342"/>
      <c r="AL27" s="378" t="str">
        <f t="shared" si="8"/>
        <v/>
      </c>
      <c r="AM27" s="378">
        <f>IF(AE27='4 FORMULAS'!$D$50,AM26-(AM26*AL26),AM26)</f>
        <v>0.12959999999999999</v>
      </c>
      <c r="AN27" s="378">
        <f>IF(AE27='[2]4 FORMULAS'!$D$53,$AN26-(AN26*$AL27),AN26)</f>
        <v>0.4</v>
      </c>
      <c r="AO27" s="568"/>
      <c r="AP27" s="568"/>
      <c r="AQ27" s="514"/>
      <c r="AR27" s="514"/>
      <c r="AS27" s="509"/>
      <c r="AT27" s="509"/>
      <c r="AU27" s="509"/>
      <c r="AV27" s="597"/>
      <c r="AW27" s="514"/>
      <c r="AX27" s="514"/>
      <c r="AY27" s="514"/>
      <c r="AZ27" s="514"/>
      <c r="BA27" s="535"/>
      <c r="BB27" s="518"/>
      <c r="BC27" s="518"/>
      <c r="BD27" s="518"/>
      <c r="BE27" s="518"/>
      <c r="BF27" s="518"/>
      <c r="BG27" s="518"/>
      <c r="BH27" s="518"/>
      <c r="BI27" s="535"/>
      <c r="BJ27" s="535"/>
      <c r="BK27" s="535"/>
      <c r="BL27" s="535"/>
      <c r="BM27" s="535"/>
      <c r="BN27" s="535"/>
      <c r="BO27" s="535"/>
      <c r="BP27" s="535"/>
      <c r="BQ27" s="535"/>
      <c r="BR27" s="418"/>
      <c r="BS27" s="418"/>
      <c r="BT27" s="418"/>
      <c r="BU27" s="418"/>
    </row>
    <row r="28" spans="1:73" ht="24.75" customHeight="1" x14ac:dyDescent="0.25">
      <c r="A28" s="557"/>
      <c r="B28" s="557"/>
      <c r="C28" s="557"/>
      <c r="D28" s="557"/>
      <c r="E28" s="557"/>
      <c r="F28" s="557"/>
      <c r="G28" s="557"/>
      <c r="H28" s="604"/>
      <c r="I28" s="606"/>
      <c r="J28" s="557"/>
      <c r="K28" s="514"/>
      <c r="L28" s="576"/>
      <c r="M28" s="515"/>
      <c r="N28" s="561"/>
      <c r="O28" s="514"/>
      <c r="P28" s="562"/>
      <c r="Q28" s="600"/>
      <c r="R28" s="515"/>
      <c r="S28" s="562"/>
      <c r="T28" s="561"/>
      <c r="U28" s="514"/>
      <c r="V28" s="561"/>
      <c r="W28" s="514"/>
      <c r="X28" s="348">
        <v>6</v>
      </c>
      <c r="Y28" s="334"/>
      <c r="Z28" s="334"/>
      <c r="AA28" s="334"/>
      <c r="AB28" s="376" t="str">
        <f t="shared" si="0"/>
        <v xml:space="preserve">  </v>
      </c>
      <c r="AC28" s="380"/>
      <c r="AD28" s="378" t="str">
        <f>+IFERROR(VLOOKUP($AC28,'4 FORMULAS'!$B$50:$C$52,2,0),"")</f>
        <v/>
      </c>
      <c r="AE28" s="378" t="str">
        <f>+IFERROR(VLOOKUP($AC28,'4 FORMULAS'!$B$50:$D$52,3,0),"")</f>
        <v/>
      </c>
      <c r="AF28" s="341"/>
      <c r="AG28" s="378" t="str">
        <f>+IFERROR(VLOOKUP($AF28,'4 FORMULAS'!$B$53:$C$54,2,0),"")</f>
        <v/>
      </c>
      <c r="AH28" s="342"/>
      <c r="AI28" s="342"/>
      <c r="AJ28" s="342"/>
      <c r="AK28" s="342"/>
      <c r="AL28" s="378" t="str">
        <f t="shared" si="8"/>
        <v/>
      </c>
      <c r="AM28" s="378">
        <f>IF(AE28='4 FORMULAS'!$D$50,AM27-(AM27*AL27),AM27)</f>
        <v>0.12959999999999999</v>
      </c>
      <c r="AN28" s="378">
        <f>IF(AE28='[2]4 FORMULAS'!$D$53,$AN27-(AN27*$AL28),AN27)</f>
        <v>0.4</v>
      </c>
      <c r="AO28" s="568"/>
      <c r="AP28" s="568"/>
      <c r="AQ28" s="514"/>
      <c r="AR28" s="514"/>
      <c r="AS28" s="510"/>
      <c r="AT28" s="510"/>
      <c r="AU28" s="510"/>
      <c r="AV28" s="597"/>
      <c r="AW28" s="514"/>
      <c r="AX28" s="514"/>
      <c r="AY28" s="514"/>
      <c r="AZ28" s="514"/>
      <c r="BA28" s="535"/>
      <c r="BB28" s="519"/>
      <c r="BC28" s="519"/>
      <c r="BD28" s="519"/>
      <c r="BE28" s="519"/>
      <c r="BF28" s="519"/>
      <c r="BG28" s="519"/>
      <c r="BH28" s="519"/>
      <c r="BI28" s="535"/>
      <c r="BJ28" s="535"/>
      <c r="BK28" s="535"/>
      <c r="BL28" s="535"/>
      <c r="BM28" s="535"/>
      <c r="BN28" s="535"/>
      <c r="BO28" s="535"/>
      <c r="BP28" s="535"/>
      <c r="BQ28" s="535"/>
      <c r="BR28" s="418"/>
      <c r="BS28" s="418"/>
      <c r="BT28" s="418"/>
      <c r="BU28" s="418"/>
    </row>
    <row r="29" spans="1:73" ht="66" x14ac:dyDescent="0.25">
      <c r="A29" s="557" t="s">
        <v>108</v>
      </c>
      <c r="B29" s="557" t="s">
        <v>466</v>
      </c>
      <c r="C29" s="557" t="s">
        <v>178</v>
      </c>
      <c r="D29" s="557" t="s">
        <v>188</v>
      </c>
      <c r="E29" s="581" t="s">
        <v>473</v>
      </c>
      <c r="F29" s="557" t="s">
        <v>474</v>
      </c>
      <c r="G29" s="557" t="s">
        <v>468</v>
      </c>
      <c r="H29" s="604" t="str">
        <f t="shared" ref="H29" si="9">+CONCATENATE(D29," ",E29," "," ",F29," ",G29)</f>
        <v xml:space="preserve">Posibilidad de afectación económica y reputacional por la falta oportuna de la formulación y seguimiento de las actividades del  Plan Institucional de Gestión Ambiental - PIGA  debido a la falta de personal y recursos necesarios para la ejecución de dichas actividades de forma oportuna  lo que ocasiona incumplimiento del plan operativo anual de gestión ambiental. </v>
      </c>
      <c r="I29" s="357"/>
      <c r="J29" s="557" t="s">
        <v>193</v>
      </c>
      <c r="K29" s="514" t="s">
        <v>432</v>
      </c>
      <c r="L29" s="557">
        <v>100</v>
      </c>
      <c r="M29" s="515" t="str">
        <f>+IF(L29="","",IF(L29&lt;='3 FORMULA PROBABILIDADES'!$S$9,'3 FORMULA PROBABILIDADES'!$Q$9,IF(L29&lt;='3 FORMULA PROBABILIDADES'!$S$10,'3 FORMULA PROBABILIDADES'!$Q$10,IF(L29&lt;='3 FORMULA PROBABILIDADES'!$S$11,'3 FORMULA PROBABILIDADES'!$Q$11,IF(L29&lt;='3 FORMULA PROBABILIDADES'!$S$12,'3 FORMULA PROBABILIDADES'!$Q$12,IF(L29&gt;='3 FORMULA PROBABILIDADES'!$R$13,'3 FORMULA PROBABILIDADES'!$Q$13,""))))))</f>
        <v>La actividad que conlleva el riesgo se ejecuta de 25 a 500 veces por año</v>
      </c>
      <c r="N29" s="561">
        <f>+IF(M29="","",IF(M29='3 FORMULA PROBABILIDADES'!$Q$9, '3 FORMULA PROBABILIDADES'!$T$9,IF(M29='3 FORMULA PROBABILIDADES'!$Q$10, '3 FORMULA PROBABILIDADES'!$T$10,IF(M29='3 FORMULA PROBABILIDADES'!$Q$11, '3 FORMULA PROBABILIDADES'!$T$11,IF(M29='3 FORMULA PROBABILIDADES'!$Q$12, '3 FORMULA PROBABILIDADES'!$T$12,IF(M29='3 FORMULA PROBABILIDADES'!$Q$13, '3 FORMULA PROBABILIDADES'!$T$13))))))</f>
        <v>0.6</v>
      </c>
      <c r="O29" s="514" t="str">
        <f>+IF(M29="","",IF(M29='3 FORMULA PROBABILIDADES'!$Q$9, '3 FORMULA PROBABILIDADES'!$P$9,IF(M29='3 FORMULA PROBABILIDADES'!$Q$10, '3 FORMULA PROBABILIDADES'!$P$10,IF(M29='3 FORMULA PROBABILIDADES'!$Q$11, '3 FORMULA PROBABILIDADES'!$P$11,IF(M29='3 FORMULA PROBABILIDADES'!$Q$12, '3 FORMULA PROBABILIDADES'!$P$12,IF(M29='3 FORMULA PROBABILIDADES'!$Q$13, '3 FORMULA PROBABILIDADES'!$P$13))))))</f>
        <v>Media</v>
      </c>
      <c r="P29" s="562" t="s">
        <v>375</v>
      </c>
      <c r="Q29" s="600">
        <f>+IF(P29="","",IF(P29="N/A","",IF(OR(P29='3 FORMULA PROBABILIDADES'!$X$9, P29='3 FORMULA PROBABILIDADES'!$Y$9), '3 FORMULA PROBABILIDADES'!$W$9,IF(OR(P29='3 FORMULA PROBABILIDADES'!$X$10, P29='3 FORMULA PROBABILIDADES'!$Y$10), '3 FORMULA PROBABILIDADES'!$W$10,IF(OR(P29='3 FORMULA PROBABILIDADES'!$X$11, P29='3 FORMULA PROBABILIDADES'!$Y$11), '3 FORMULA PROBABILIDADES'!$W$11,IF(OR(P29='3 FORMULA PROBABILIDADES'!$X$12, P29='3 FORMULA PROBABILIDADES'!$Y$12), '3 FORMULA PROBABILIDADES'!$W$12,IF(OR(P29='3 FORMULA PROBABILIDADES'!$X$13, P29='3 FORMULA PROBABILIDADES'!$Y$13), '3 FORMULA PROBABILIDADES'!$W$13)))))))</f>
        <v>0.4</v>
      </c>
      <c r="R29" s="515" t="str">
        <f>+IF(P29="","",IF(P29="N/A","",IF(OR(P29='3 FORMULA PROBABILIDADES'!$X$9, P29='3 FORMULA PROBABILIDADES'!$Y$9), '3 FORMULA PROBABILIDADES'!$V$9,IF(OR(P29='3 FORMULA PROBABILIDADES'!$X$10, P29='3 FORMULA PROBABILIDADES'!$Y$10), '3 FORMULA PROBABILIDADES'!$V$10,IF(OR(P29='3 FORMULA PROBABILIDADES'!$X$11, P29='3 FORMULA PROBABILIDADES'!$Y$11), '3 FORMULA PROBABILIDADES'!$V$11,IF(OR(P29='3 FORMULA PROBABILIDADES'!$X$12, P29='3 FORMULA PROBABILIDADES'!$Y$12), '3 FORMULA PROBABILIDADES'!$V$12,IF(OR(P29='3 FORMULA PROBABILIDADES'!$X$13, P29='3 FORMULA PROBABILIDADES'!$Y$13), '3 FORMULA PROBABILIDADES'!$V$13)))))))</f>
        <v>Menor</v>
      </c>
      <c r="S29" s="562" t="s">
        <v>380</v>
      </c>
      <c r="T29" s="561">
        <f>+IF(S29="","",IF(S29="N/A","",IF(OR(S29='3 FORMULA PROBABILIDADES'!$X$9, S29='3 FORMULA PROBABILIDADES'!$Y$9), '3 FORMULA PROBABILIDADES'!$W$9,IF(OR(S29='3 FORMULA PROBABILIDADES'!$X$10, S29='3 FORMULA PROBABILIDADES'!$Y$10), '3 FORMULA PROBABILIDADES'!$W$10,IF(OR(S29='3 FORMULA PROBABILIDADES'!$X$11, S29='3 FORMULA PROBABILIDADES'!$Y$11), '3 FORMULA PROBABILIDADES'!$W$11,IF(OR(S29='3 FORMULA PROBABILIDADES'!$X$12, S29='3 FORMULA PROBABILIDADES'!$Y$12), '3 FORMULA PROBABILIDADES'!$W$12,IF(OR(S29='3 FORMULA PROBABILIDADES'!$X$13, S29='3 FORMULA PROBABILIDADES'!$Y$13), '3 FORMULA PROBABILIDADES'!$W$13)))))))</f>
        <v>0.4</v>
      </c>
      <c r="U29" s="514" t="str">
        <f>+IF(S29="","",IF(S29="N/A","",IF(OR(S29='3 FORMULA PROBABILIDADES'!$X$9, S29='3 FORMULA PROBABILIDADES'!$Y$9), '3 FORMULA PROBABILIDADES'!$V$9,IF(OR(S29='3 FORMULA PROBABILIDADES'!$X$10, S29='3 FORMULA PROBABILIDADES'!$Y$10), '3 FORMULA PROBABILIDADES'!$V$10,IF(OR(S29='3 FORMULA PROBABILIDADES'!$X$11, S29='3 FORMULA PROBABILIDADES'!$Y$11), '3 FORMULA PROBABILIDADES'!$V$11,IF(OR(S29='3 FORMULA PROBABILIDADES'!$X$12, S29='3 FORMULA PROBABILIDADES'!$Y$12), '3 FORMULA PROBABILIDADES'!$V$12,IF(OR(S29='3 FORMULA PROBABILIDADES'!$X$13, S29='3 FORMULA PROBABILIDADES'!$Y$13), '3 FORMULA PROBABILIDADES'!$V$13)))))))</f>
        <v>Menor</v>
      </c>
      <c r="V29" s="561">
        <f t="shared" ref="V29" si="10">+IF(Q29="",T29,IF(T29="",Q29,IF(Q29&gt;T29,Q29,T29)))</f>
        <v>0.4</v>
      </c>
      <c r="W29" s="514" t="str">
        <f>+IF(V29="","",IF(V29='3 FORMULA PROBABILIDADES'!$W$9, '3 FORMULA PROBABILIDADES'!$V$9,IF(V29='3 FORMULA PROBABILIDADES'!$W$10, '3 FORMULA PROBABILIDADES'!$V$10,IF(V29='3 FORMULA PROBABILIDADES'!$W$11, '3 FORMULA PROBABILIDADES'!$V$11,IF(V29='3 FORMULA PROBABILIDADES'!$W$12, '3 FORMULA PROBABILIDADES'!$V$12,IF(V29='3 FORMULA PROBABILIDADES'!$W$13, '3 FORMULA PROBABILIDADES'!$V$13))))))</f>
        <v>Menor</v>
      </c>
      <c r="X29" s="348">
        <v>1</v>
      </c>
      <c r="Y29" s="340" t="s">
        <v>497</v>
      </c>
      <c r="Z29" s="340" t="s">
        <v>498</v>
      </c>
      <c r="AA29" s="340" t="s">
        <v>499</v>
      </c>
      <c r="AB29" s="376" t="str">
        <f t="shared" si="0"/>
        <v>El (a) Director (a) administrativo (a) por intermedio de los funcionarios del area de Gestión Ambiental realizan en articulación con el Equipo Técnico de Gestión Ambiental  la formulación y seguimiento del Plan Institucional de Gestión Ambiental de forma semestral el seguimiento y anual la formulación.</v>
      </c>
      <c r="AC29" s="380" t="s">
        <v>143</v>
      </c>
      <c r="AD29" s="378">
        <f>+IFERROR(VLOOKUP($AC29,'4 FORMULAS'!$B$50:$C$52,2,0),"")</f>
        <v>0.25</v>
      </c>
      <c r="AE29" s="378" t="str">
        <f>+IFERROR(VLOOKUP($AC29,'4 FORMULAS'!$B$50:$D$52,3,0),"")</f>
        <v>Probabilidad</v>
      </c>
      <c r="AF29" s="341" t="s">
        <v>155</v>
      </c>
      <c r="AG29" s="378">
        <f>+IFERROR(VLOOKUP($AF29,'4 FORMULAS'!$B$53:$C$54,2,0),"")</f>
        <v>0.15</v>
      </c>
      <c r="AH29" s="342" t="s">
        <v>145</v>
      </c>
      <c r="AI29" s="342" t="s">
        <v>236</v>
      </c>
      <c r="AJ29" s="342" t="s">
        <v>147</v>
      </c>
      <c r="AK29" s="342" t="s">
        <v>167</v>
      </c>
      <c r="AL29" s="378">
        <f t="shared" si="1"/>
        <v>0.4</v>
      </c>
      <c r="AM29" s="378">
        <f>IF(AE29='4 FORMULAS'!$D$50,N29-(N29*AL29),N29)</f>
        <v>0.36</v>
      </c>
      <c r="AN29" s="378">
        <f>IF(AE29='4 FORMULAS'!$D$52,$V29-($V29*$AL29),$V29)</f>
        <v>0.4</v>
      </c>
      <c r="AO29" s="568">
        <f t="shared" ref="AO29:AP29" si="11">+IF(AM34="","",AM34)</f>
        <v>0.36</v>
      </c>
      <c r="AP29" s="568">
        <f t="shared" si="11"/>
        <v>0.4</v>
      </c>
      <c r="AQ29" s="514" t="str">
        <f t="shared" ref="AQ29" si="12">+IF(W29="Leve","No requiere plan de acción",IF(W29="Menor","Bajo",IF(W29="Moderado","Moderado",IF(W29="Mayor","Alto",IF(W29="Catastrófico","Extremo",IF(W29="",""))))))</f>
        <v>Bajo</v>
      </c>
      <c r="AR29" s="514" t="s">
        <v>421</v>
      </c>
      <c r="AS29" s="508" t="s">
        <v>598</v>
      </c>
      <c r="AT29" s="508" t="s">
        <v>1074</v>
      </c>
      <c r="AU29" s="508" t="s">
        <v>1074</v>
      </c>
      <c r="AV29" s="597">
        <v>46148</v>
      </c>
      <c r="AW29" s="514" t="s">
        <v>1049</v>
      </c>
      <c r="AX29" s="514"/>
      <c r="AY29" s="514"/>
      <c r="AZ29" s="514"/>
      <c r="BA29" s="535" t="s">
        <v>488</v>
      </c>
      <c r="BB29" s="517" t="s">
        <v>934</v>
      </c>
      <c r="BC29" s="517" t="s">
        <v>934</v>
      </c>
      <c r="BD29" s="517" t="s">
        <v>938</v>
      </c>
      <c r="BE29" s="517" t="s">
        <v>935</v>
      </c>
      <c r="BF29" s="517" t="s">
        <v>937</v>
      </c>
      <c r="BG29" s="517"/>
      <c r="BH29" s="517"/>
      <c r="BI29" s="535" t="s">
        <v>500</v>
      </c>
      <c r="BJ29" s="535" t="s">
        <v>501</v>
      </c>
      <c r="BK29" s="535" t="s">
        <v>502</v>
      </c>
      <c r="BL29" s="535" t="s">
        <v>503</v>
      </c>
      <c r="BM29" s="535" t="s">
        <v>504</v>
      </c>
      <c r="BN29" s="535" t="s">
        <v>505</v>
      </c>
      <c r="BO29" s="535" t="s">
        <v>506</v>
      </c>
      <c r="BP29" s="595">
        <v>0.2</v>
      </c>
      <c r="BQ29" s="535" t="s">
        <v>1070</v>
      </c>
      <c r="BR29" s="418"/>
      <c r="BS29" s="418"/>
      <c r="BT29" s="418"/>
      <c r="BU29" s="418"/>
    </row>
    <row r="30" spans="1:73" ht="25.5" customHeight="1" x14ac:dyDescent="0.25">
      <c r="A30" s="557"/>
      <c r="B30" s="557"/>
      <c r="C30" s="557"/>
      <c r="D30" s="557"/>
      <c r="E30" s="581"/>
      <c r="F30" s="557"/>
      <c r="G30" s="557"/>
      <c r="H30" s="604"/>
      <c r="I30" s="357"/>
      <c r="J30" s="557"/>
      <c r="K30" s="514"/>
      <c r="L30" s="557"/>
      <c r="M30" s="515"/>
      <c r="N30" s="561"/>
      <c r="O30" s="514"/>
      <c r="P30" s="562"/>
      <c r="Q30" s="600"/>
      <c r="R30" s="515"/>
      <c r="S30" s="562"/>
      <c r="T30" s="561"/>
      <c r="U30" s="514"/>
      <c r="V30" s="561"/>
      <c r="W30" s="514"/>
      <c r="X30" s="348">
        <v>2</v>
      </c>
      <c r="Y30" s="340"/>
      <c r="Z30" s="340"/>
      <c r="AA30" s="340"/>
      <c r="AB30" s="376" t="str">
        <f t="shared" si="0"/>
        <v xml:space="preserve">  </v>
      </c>
      <c r="AC30" s="380"/>
      <c r="AD30" s="378" t="str">
        <f>+IFERROR(VLOOKUP($AC30,'4 FORMULAS'!$B$50:$C$52,2,0),"")</f>
        <v/>
      </c>
      <c r="AE30" s="378" t="str">
        <f>+IFERROR(VLOOKUP($AC30,'4 FORMULAS'!$B$50:$D$52,3,0),"")</f>
        <v/>
      </c>
      <c r="AF30" s="341"/>
      <c r="AG30" s="378" t="str">
        <f>+IFERROR(VLOOKUP($AF30,'4 FORMULAS'!$B$53:$C$54,2,0),"")</f>
        <v/>
      </c>
      <c r="AH30" s="342"/>
      <c r="AI30" s="342"/>
      <c r="AJ30" s="342"/>
      <c r="AK30" s="342"/>
      <c r="AL30" s="378" t="str">
        <f t="shared" si="1"/>
        <v/>
      </c>
      <c r="AM30" s="378">
        <f>IF(AE30='4 FORMULAS'!$D$50,AM29-(AM29*AL30),AM29)</f>
        <v>0.36</v>
      </c>
      <c r="AN30" s="378">
        <f>IF(AE30='4 FORMULAS'!$D$52,$AN29-(AN29*$AL30),AN29)</f>
        <v>0.4</v>
      </c>
      <c r="AO30" s="568"/>
      <c r="AP30" s="568"/>
      <c r="AQ30" s="514"/>
      <c r="AR30" s="514"/>
      <c r="AS30" s="509"/>
      <c r="AT30" s="509"/>
      <c r="AU30" s="509"/>
      <c r="AV30" s="514"/>
      <c r="AW30" s="514"/>
      <c r="AX30" s="514"/>
      <c r="AY30" s="514"/>
      <c r="AZ30" s="514"/>
      <c r="BA30" s="535"/>
      <c r="BB30" s="518"/>
      <c r="BC30" s="518"/>
      <c r="BD30" s="518"/>
      <c r="BE30" s="518"/>
      <c r="BF30" s="518"/>
      <c r="BG30" s="518"/>
      <c r="BH30" s="518"/>
      <c r="BI30" s="535"/>
      <c r="BJ30" s="535"/>
      <c r="BK30" s="535"/>
      <c r="BL30" s="535"/>
      <c r="BM30" s="535"/>
      <c r="BN30" s="535"/>
      <c r="BO30" s="535"/>
      <c r="BP30" s="595"/>
      <c r="BQ30" s="535"/>
      <c r="BR30" s="418"/>
      <c r="BS30" s="418"/>
      <c r="BT30" s="418"/>
      <c r="BU30" s="418"/>
    </row>
    <row r="31" spans="1:73" ht="17.25" customHeight="1" x14ac:dyDescent="0.25">
      <c r="A31" s="557"/>
      <c r="B31" s="557"/>
      <c r="C31" s="557"/>
      <c r="D31" s="557"/>
      <c r="E31" s="581"/>
      <c r="F31" s="557"/>
      <c r="G31" s="557"/>
      <c r="H31" s="604"/>
      <c r="I31" s="357"/>
      <c r="J31" s="557"/>
      <c r="K31" s="514"/>
      <c r="L31" s="557"/>
      <c r="M31" s="515"/>
      <c r="N31" s="561"/>
      <c r="O31" s="514"/>
      <c r="P31" s="562"/>
      <c r="Q31" s="600"/>
      <c r="R31" s="515"/>
      <c r="S31" s="562"/>
      <c r="T31" s="561"/>
      <c r="U31" s="514"/>
      <c r="V31" s="561"/>
      <c r="W31" s="514"/>
      <c r="X31" s="348">
        <v>3</v>
      </c>
      <c r="Y31" s="340"/>
      <c r="Z31" s="340"/>
      <c r="AA31" s="340"/>
      <c r="AB31" s="376" t="str">
        <f t="shared" si="0"/>
        <v xml:space="preserve">  </v>
      </c>
      <c r="AC31" s="380"/>
      <c r="AD31" s="378" t="str">
        <f>+IFERROR(VLOOKUP($AC31,'4 FORMULAS'!$B$50:$C$52,2,0),"")</f>
        <v/>
      </c>
      <c r="AE31" s="378" t="str">
        <f>+IFERROR(VLOOKUP($AC31,'4 FORMULAS'!$B$50:$D$52,3,0),"")</f>
        <v/>
      </c>
      <c r="AF31" s="341"/>
      <c r="AG31" s="378" t="str">
        <f>+IFERROR(VLOOKUP($AF31,'4 FORMULAS'!$B$53:$C$54,2,0),"")</f>
        <v/>
      </c>
      <c r="AH31" s="342"/>
      <c r="AI31" s="342"/>
      <c r="AJ31" s="342"/>
      <c r="AK31" s="342"/>
      <c r="AL31" s="378" t="str">
        <f t="shared" si="1"/>
        <v/>
      </c>
      <c r="AM31" s="378">
        <f>IF(AE31='4 FORMULAS'!$D$50,AM30-(AM30*AL31),AM30)</f>
        <v>0.36</v>
      </c>
      <c r="AN31" s="378">
        <f>IF(AE31='4 FORMULAS'!$D$52,$AN30-(AN30*$AL31),AN30)</f>
        <v>0.4</v>
      </c>
      <c r="AO31" s="568"/>
      <c r="AP31" s="568"/>
      <c r="AQ31" s="514"/>
      <c r="AR31" s="514"/>
      <c r="AS31" s="509"/>
      <c r="AT31" s="509"/>
      <c r="AU31" s="509"/>
      <c r="AV31" s="514"/>
      <c r="AW31" s="514"/>
      <c r="AX31" s="514"/>
      <c r="AY31" s="514"/>
      <c r="AZ31" s="514"/>
      <c r="BA31" s="535"/>
      <c r="BB31" s="518"/>
      <c r="BC31" s="518"/>
      <c r="BD31" s="518"/>
      <c r="BE31" s="518"/>
      <c r="BF31" s="518"/>
      <c r="BG31" s="518"/>
      <c r="BH31" s="518"/>
      <c r="BI31" s="535"/>
      <c r="BJ31" s="535"/>
      <c r="BK31" s="535"/>
      <c r="BL31" s="535"/>
      <c r="BM31" s="535"/>
      <c r="BN31" s="535"/>
      <c r="BO31" s="535"/>
      <c r="BP31" s="595"/>
      <c r="BQ31" s="535"/>
      <c r="BR31" s="418"/>
      <c r="BS31" s="418"/>
      <c r="BT31" s="418"/>
      <c r="BU31" s="418"/>
    </row>
    <row r="32" spans="1:73" ht="29.25" customHeight="1" x14ac:dyDescent="0.25">
      <c r="A32" s="557"/>
      <c r="B32" s="557"/>
      <c r="C32" s="557"/>
      <c r="D32" s="557"/>
      <c r="E32" s="581"/>
      <c r="F32" s="557"/>
      <c r="G32" s="557"/>
      <c r="H32" s="604"/>
      <c r="I32" s="357"/>
      <c r="J32" s="557"/>
      <c r="K32" s="514"/>
      <c r="L32" s="557"/>
      <c r="M32" s="515"/>
      <c r="N32" s="561"/>
      <c r="O32" s="514"/>
      <c r="P32" s="562"/>
      <c r="Q32" s="600"/>
      <c r="R32" s="515"/>
      <c r="S32" s="562"/>
      <c r="T32" s="561"/>
      <c r="U32" s="514"/>
      <c r="V32" s="561"/>
      <c r="W32" s="514"/>
      <c r="X32" s="348">
        <v>4</v>
      </c>
      <c r="Y32" s="340"/>
      <c r="Z32" s="340"/>
      <c r="AA32" s="340"/>
      <c r="AB32" s="376" t="str">
        <f t="shared" si="0"/>
        <v xml:space="preserve">  </v>
      </c>
      <c r="AC32" s="380"/>
      <c r="AD32" s="378" t="str">
        <f>+IFERROR(VLOOKUP($AC32,'4 FORMULAS'!$B$50:$C$52,2,0),"")</f>
        <v/>
      </c>
      <c r="AE32" s="378" t="str">
        <f>+IFERROR(VLOOKUP($AC32,'4 FORMULAS'!$B$50:$D$52,3,0),"")</f>
        <v/>
      </c>
      <c r="AF32" s="341"/>
      <c r="AG32" s="378" t="str">
        <f>+IFERROR(VLOOKUP($AF32,'4 FORMULAS'!$B$53:$C$54,2,0),"")</f>
        <v/>
      </c>
      <c r="AH32" s="342"/>
      <c r="AI32" s="342"/>
      <c r="AJ32" s="342"/>
      <c r="AK32" s="342"/>
      <c r="AL32" s="378" t="str">
        <f t="shared" si="1"/>
        <v/>
      </c>
      <c r="AM32" s="378">
        <f>IF(AE32='4 FORMULAS'!$D$50,AM31-(AM31*AL32),AM31)</f>
        <v>0.36</v>
      </c>
      <c r="AN32" s="378">
        <f>IF(AE32='4 FORMULAS'!$D$52,$AN31-(AN31*$AL32),AN31)</f>
        <v>0.4</v>
      </c>
      <c r="AO32" s="568"/>
      <c r="AP32" s="568"/>
      <c r="AQ32" s="514"/>
      <c r="AR32" s="514"/>
      <c r="AS32" s="509"/>
      <c r="AT32" s="509"/>
      <c r="AU32" s="509"/>
      <c r="AV32" s="514"/>
      <c r="AW32" s="514"/>
      <c r="AX32" s="514"/>
      <c r="AY32" s="514"/>
      <c r="AZ32" s="514"/>
      <c r="BA32" s="535"/>
      <c r="BB32" s="518"/>
      <c r="BC32" s="518"/>
      <c r="BD32" s="518"/>
      <c r="BE32" s="518"/>
      <c r="BF32" s="518"/>
      <c r="BG32" s="518"/>
      <c r="BH32" s="518"/>
      <c r="BI32" s="535"/>
      <c r="BJ32" s="535"/>
      <c r="BK32" s="535"/>
      <c r="BL32" s="535"/>
      <c r="BM32" s="535"/>
      <c r="BN32" s="535"/>
      <c r="BO32" s="535"/>
      <c r="BP32" s="595"/>
      <c r="BQ32" s="535"/>
      <c r="BR32" s="418"/>
      <c r="BS32" s="418"/>
      <c r="BT32" s="418"/>
      <c r="BU32" s="418"/>
    </row>
    <row r="33" spans="1:73" ht="21.75" customHeight="1" x14ac:dyDescent="0.25">
      <c r="A33" s="557"/>
      <c r="B33" s="557"/>
      <c r="C33" s="557"/>
      <c r="D33" s="557"/>
      <c r="E33" s="581"/>
      <c r="F33" s="557"/>
      <c r="G33" s="557"/>
      <c r="H33" s="604"/>
      <c r="I33" s="357"/>
      <c r="J33" s="557"/>
      <c r="K33" s="514"/>
      <c r="L33" s="557"/>
      <c r="M33" s="515"/>
      <c r="N33" s="561"/>
      <c r="O33" s="514"/>
      <c r="P33" s="562"/>
      <c r="Q33" s="600"/>
      <c r="R33" s="515"/>
      <c r="S33" s="562"/>
      <c r="T33" s="561"/>
      <c r="U33" s="514"/>
      <c r="V33" s="561"/>
      <c r="W33" s="514"/>
      <c r="X33" s="348">
        <v>5</v>
      </c>
      <c r="Y33" s="340"/>
      <c r="Z33" s="340"/>
      <c r="AA33" s="340"/>
      <c r="AB33" s="376" t="str">
        <f t="shared" si="0"/>
        <v xml:space="preserve">  </v>
      </c>
      <c r="AC33" s="380"/>
      <c r="AD33" s="378" t="str">
        <f>+IFERROR(VLOOKUP($AC33,'4 FORMULAS'!$B$50:$C$52,2,0),"")</f>
        <v/>
      </c>
      <c r="AE33" s="378" t="str">
        <f>+IFERROR(VLOOKUP($AC33,'4 FORMULAS'!$B$50:$D$52,3,0),"")</f>
        <v/>
      </c>
      <c r="AF33" s="341"/>
      <c r="AG33" s="378" t="str">
        <f>+IFERROR(VLOOKUP($AF33,'4 FORMULAS'!$B$53:$C$54,2,0),"")</f>
        <v/>
      </c>
      <c r="AH33" s="342"/>
      <c r="AI33" s="342"/>
      <c r="AJ33" s="342"/>
      <c r="AK33" s="342"/>
      <c r="AL33" s="378" t="str">
        <f t="shared" si="1"/>
        <v/>
      </c>
      <c r="AM33" s="378">
        <f>IF(AE33='4 FORMULAS'!$D$50,AM32-(AM32*AL33),AM32)</f>
        <v>0.36</v>
      </c>
      <c r="AN33" s="378">
        <f>IF(AE33='4 FORMULAS'!$D$52,$AN32-(AN32*$AL33),AN32)</f>
        <v>0.4</v>
      </c>
      <c r="AO33" s="568"/>
      <c r="AP33" s="568"/>
      <c r="AQ33" s="514"/>
      <c r="AR33" s="514"/>
      <c r="AS33" s="509"/>
      <c r="AT33" s="509"/>
      <c r="AU33" s="509"/>
      <c r="AV33" s="514"/>
      <c r="AW33" s="514"/>
      <c r="AX33" s="514"/>
      <c r="AY33" s="514"/>
      <c r="AZ33" s="514"/>
      <c r="BA33" s="535"/>
      <c r="BB33" s="518"/>
      <c r="BC33" s="518"/>
      <c r="BD33" s="518"/>
      <c r="BE33" s="518"/>
      <c r="BF33" s="518"/>
      <c r="BG33" s="518"/>
      <c r="BH33" s="518"/>
      <c r="BI33" s="535"/>
      <c r="BJ33" s="535"/>
      <c r="BK33" s="535"/>
      <c r="BL33" s="535"/>
      <c r="BM33" s="535"/>
      <c r="BN33" s="535"/>
      <c r="BO33" s="535"/>
      <c r="BP33" s="595"/>
      <c r="BQ33" s="535"/>
      <c r="BR33" s="418"/>
      <c r="BS33" s="418"/>
      <c r="BT33" s="418"/>
      <c r="BU33" s="418"/>
    </row>
    <row r="34" spans="1:73" ht="203.25" customHeight="1" x14ac:dyDescent="0.25">
      <c r="A34" s="557"/>
      <c r="B34" s="557"/>
      <c r="C34" s="557"/>
      <c r="D34" s="557"/>
      <c r="E34" s="581"/>
      <c r="F34" s="557"/>
      <c r="G34" s="557"/>
      <c r="H34" s="604"/>
      <c r="I34" s="357"/>
      <c r="J34" s="557"/>
      <c r="K34" s="514"/>
      <c r="L34" s="557"/>
      <c r="M34" s="515"/>
      <c r="N34" s="561"/>
      <c r="O34" s="514"/>
      <c r="P34" s="562"/>
      <c r="Q34" s="600"/>
      <c r="R34" s="515"/>
      <c r="S34" s="562"/>
      <c r="T34" s="561"/>
      <c r="U34" s="514"/>
      <c r="V34" s="561"/>
      <c r="W34" s="514"/>
      <c r="X34" s="348">
        <v>6</v>
      </c>
      <c r="Y34" s="340"/>
      <c r="Z34" s="340"/>
      <c r="AA34" s="340"/>
      <c r="AB34" s="376" t="str">
        <f t="shared" si="0"/>
        <v xml:space="preserve">  </v>
      </c>
      <c r="AC34" s="380"/>
      <c r="AD34" s="378" t="str">
        <f>+IFERROR(VLOOKUP($AC34,'4 FORMULAS'!$B$50:$C$52,2,0),"")</f>
        <v/>
      </c>
      <c r="AE34" s="378" t="str">
        <f>+IFERROR(VLOOKUP($AC34,'4 FORMULAS'!$B$50:$D$52,3,0),"")</f>
        <v/>
      </c>
      <c r="AF34" s="341"/>
      <c r="AG34" s="378" t="str">
        <f>+IFERROR(VLOOKUP($AF34,'4 FORMULAS'!$B$53:$C$54,2,0),"")</f>
        <v/>
      </c>
      <c r="AH34" s="342"/>
      <c r="AI34" s="342"/>
      <c r="AJ34" s="342"/>
      <c r="AK34" s="342"/>
      <c r="AL34" s="378" t="str">
        <f t="shared" si="1"/>
        <v/>
      </c>
      <c r="AM34" s="378">
        <f>IF(AE34='4 FORMULAS'!$D$50,AM33-(AM33*AL34),AM33)</f>
        <v>0.36</v>
      </c>
      <c r="AN34" s="378">
        <f>IF(AE34='4 FORMULAS'!$D$52,$AN33-(AN33*$AL34),AN33)</f>
        <v>0.4</v>
      </c>
      <c r="AO34" s="568"/>
      <c r="AP34" s="568"/>
      <c r="AQ34" s="514"/>
      <c r="AR34" s="514"/>
      <c r="AS34" s="510"/>
      <c r="AT34" s="510"/>
      <c r="AU34" s="510"/>
      <c r="AV34" s="514"/>
      <c r="AW34" s="514"/>
      <c r="AX34" s="514"/>
      <c r="AY34" s="514"/>
      <c r="AZ34" s="514"/>
      <c r="BA34" s="535"/>
      <c r="BB34" s="519"/>
      <c r="BC34" s="519"/>
      <c r="BD34" s="519"/>
      <c r="BE34" s="519"/>
      <c r="BF34" s="519"/>
      <c r="BG34" s="519"/>
      <c r="BH34" s="519"/>
      <c r="BI34" s="535"/>
      <c r="BJ34" s="535"/>
      <c r="BK34" s="535"/>
      <c r="BL34" s="535"/>
      <c r="BM34" s="535"/>
      <c r="BN34" s="535"/>
      <c r="BO34" s="535"/>
      <c r="BP34" s="595"/>
      <c r="BQ34" s="535"/>
      <c r="BR34" s="418"/>
      <c r="BS34" s="418"/>
      <c r="BT34" s="418"/>
      <c r="BU34" s="418"/>
    </row>
    <row r="35" spans="1:73" ht="142.5" x14ac:dyDescent="0.25">
      <c r="A35" s="557" t="s">
        <v>110</v>
      </c>
      <c r="B35" s="557" t="s">
        <v>466</v>
      </c>
      <c r="C35" s="557" t="s">
        <v>104</v>
      </c>
      <c r="D35" s="557" t="s">
        <v>188</v>
      </c>
      <c r="E35" s="557" t="s">
        <v>475</v>
      </c>
      <c r="F35" s="557" t="s">
        <v>476</v>
      </c>
      <c r="G35" s="557" t="s">
        <v>469</v>
      </c>
      <c r="H35" s="604" t="str">
        <f t="shared" ref="H35" si="13">+CONCATENATE(D35," ",E35," "," ",F35," ",G35)</f>
        <v>Posibilidad de afectación económica y reputacional por la omisión e inobservancia  de los lineamientos establecidos en las areas de mantenimiento y servicios generales  debido al desconocimiento o incumplimiento de los lineamientos establecidos lo que ocasiona el uso indebido a los recursos e insumos  en beneficio de terceros o particulares.</v>
      </c>
      <c r="I35" s="357"/>
      <c r="J35" s="557" t="s">
        <v>193</v>
      </c>
      <c r="K35" s="514" t="s">
        <v>432</v>
      </c>
      <c r="L35" s="557">
        <v>240</v>
      </c>
      <c r="M35" s="515" t="str">
        <f>+IF(L35="","",IF(L35&lt;='3 FORMULA PROBABILIDADES'!$S$9,'3 FORMULA PROBABILIDADES'!$Q$9,IF(L35&lt;='3 FORMULA PROBABILIDADES'!$S$10,'3 FORMULA PROBABILIDADES'!$Q$10,IF(L35&lt;='3 FORMULA PROBABILIDADES'!$S$11,'3 FORMULA PROBABILIDADES'!$Q$11,IF(L35&lt;='3 FORMULA PROBABILIDADES'!$S$12,'3 FORMULA PROBABILIDADES'!$Q$12,IF(L35&gt;='3 FORMULA PROBABILIDADES'!$R$13,'3 FORMULA PROBABILIDADES'!$Q$13,""))))))</f>
        <v>La actividad que conlleva el riesgo se ejecuta de 25 a 500 veces por año</v>
      </c>
      <c r="N35" s="561">
        <f>+IF(M35="","",IF(M35='3 FORMULA PROBABILIDADES'!$Q$9, '3 FORMULA PROBABILIDADES'!$T$9,IF(M35='3 FORMULA PROBABILIDADES'!$Q$10, '3 FORMULA PROBABILIDADES'!$T$10,IF(M35='3 FORMULA PROBABILIDADES'!$Q$11, '3 FORMULA PROBABILIDADES'!$T$11,IF(M35='3 FORMULA PROBABILIDADES'!$Q$12, '3 FORMULA PROBABILIDADES'!$T$12,IF(M35='3 FORMULA PROBABILIDADES'!$Q$13, '3 FORMULA PROBABILIDADES'!$T$13))))))</f>
        <v>0.6</v>
      </c>
      <c r="O35" s="514" t="str">
        <f>+IF(M35="","",IF(M35='3 FORMULA PROBABILIDADES'!$Q$9, '3 FORMULA PROBABILIDADES'!$P$9,IF(M35='3 FORMULA PROBABILIDADES'!$Q$10, '3 FORMULA PROBABILIDADES'!$P$10,IF(M35='3 FORMULA PROBABILIDADES'!$Q$11, '3 FORMULA PROBABILIDADES'!$P$11,IF(M35='3 FORMULA PROBABILIDADES'!$Q$12, '3 FORMULA PROBABILIDADES'!$P$12,IF(M35='3 FORMULA PROBABILIDADES'!$Q$13, '3 FORMULA PROBABILIDADES'!$P$13))))))</f>
        <v>Media</v>
      </c>
      <c r="P35" s="562" t="s">
        <v>376</v>
      </c>
      <c r="Q35" s="600">
        <f>+IF(P35="","",IF(P35="N/A","",IF(OR(P35='3 FORMULA PROBABILIDADES'!$X$9, P35='3 FORMULA PROBABILIDADES'!$Y$9), '3 FORMULA PROBABILIDADES'!$W$9,IF(OR(P35='3 FORMULA PROBABILIDADES'!$X$10, P35='3 FORMULA PROBABILIDADES'!$Y$10), '3 FORMULA PROBABILIDADES'!$W$10,IF(OR(P35='3 FORMULA PROBABILIDADES'!$X$11, P35='3 FORMULA PROBABILIDADES'!$Y$11), '3 FORMULA PROBABILIDADES'!$W$11,IF(OR(P35='3 FORMULA PROBABILIDADES'!$X$12, P35='3 FORMULA PROBABILIDADES'!$Y$12), '3 FORMULA PROBABILIDADES'!$W$12,IF(OR(P35='3 FORMULA PROBABILIDADES'!$X$13, P35='3 FORMULA PROBABILIDADES'!$Y$13), '3 FORMULA PROBABILIDADES'!$W$13)))))))</f>
        <v>0.6</v>
      </c>
      <c r="R35" s="515" t="str">
        <f>+IF(P35="","",IF(P35="N/A","",IF(OR(P35='3 FORMULA PROBABILIDADES'!$X$9, P35='3 FORMULA PROBABILIDADES'!$Y$9), '3 FORMULA PROBABILIDADES'!$V$9,IF(OR(P35='3 FORMULA PROBABILIDADES'!$X$10, P35='3 FORMULA PROBABILIDADES'!$Y$10), '3 FORMULA PROBABILIDADES'!$V$10,IF(OR(P35='3 FORMULA PROBABILIDADES'!$X$11, P35='3 FORMULA PROBABILIDADES'!$Y$11), '3 FORMULA PROBABILIDADES'!$V$11,IF(OR(P35='3 FORMULA PROBABILIDADES'!$X$12, P35='3 FORMULA PROBABILIDADES'!$Y$12), '3 FORMULA PROBABILIDADES'!$V$12,IF(OR(P35='3 FORMULA PROBABILIDADES'!$X$13, P35='3 FORMULA PROBABILIDADES'!$Y$13), '3 FORMULA PROBABILIDADES'!$V$13)))))))</f>
        <v>Moderado</v>
      </c>
      <c r="S35" s="562" t="s">
        <v>381</v>
      </c>
      <c r="T35" s="561">
        <f>+IF(S35="","",IF(S35="N/A","",IF(OR(S35='3 FORMULA PROBABILIDADES'!$X$9, S35='3 FORMULA PROBABILIDADES'!$Y$9), '3 FORMULA PROBABILIDADES'!$W$9,IF(OR(S35='3 FORMULA PROBABILIDADES'!$X$10, S35='3 FORMULA PROBABILIDADES'!$Y$10), '3 FORMULA PROBABILIDADES'!$W$10,IF(OR(S35='3 FORMULA PROBABILIDADES'!$X$11, S35='3 FORMULA PROBABILIDADES'!$Y$11), '3 FORMULA PROBABILIDADES'!$W$11,IF(OR(S35='3 FORMULA PROBABILIDADES'!$X$12, S35='3 FORMULA PROBABILIDADES'!$Y$12), '3 FORMULA PROBABILIDADES'!$W$12,IF(OR(S35='3 FORMULA PROBABILIDADES'!$X$13, S35='3 FORMULA PROBABILIDADES'!$Y$13), '3 FORMULA PROBABILIDADES'!$W$13)))))))</f>
        <v>0.6</v>
      </c>
      <c r="U35" s="514" t="str">
        <f>+IF(S35="","",IF(S35="N/A","",IF(OR(S35='3 FORMULA PROBABILIDADES'!$X$9, S35='3 FORMULA PROBABILIDADES'!$Y$9), '3 FORMULA PROBABILIDADES'!$V$9,IF(OR(S35='3 FORMULA PROBABILIDADES'!$X$10, S35='3 FORMULA PROBABILIDADES'!$Y$10), '3 FORMULA PROBABILIDADES'!$V$10,IF(OR(S35='3 FORMULA PROBABILIDADES'!$X$11, S35='3 FORMULA PROBABILIDADES'!$Y$11), '3 FORMULA PROBABILIDADES'!$V$11,IF(OR(S35='3 FORMULA PROBABILIDADES'!$X$12, S35='3 FORMULA PROBABILIDADES'!$Y$12), '3 FORMULA PROBABILIDADES'!$V$12,IF(OR(S35='3 FORMULA PROBABILIDADES'!$X$13, S35='3 FORMULA PROBABILIDADES'!$Y$13), '3 FORMULA PROBABILIDADES'!$V$13)))))))</f>
        <v>Moderado</v>
      </c>
      <c r="V35" s="561">
        <f t="shared" ref="V35" si="14">+IF(Q35="",T35,IF(T35="",Q35,IF(Q35&gt;T35,Q35,T35)))</f>
        <v>0.6</v>
      </c>
      <c r="W35" s="514" t="str">
        <f>+IF(V35="","",IF(V35='3 FORMULA PROBABILIDADES'!$W$9, '3 FORMULA PROBABILIDADES'!$V$9,IF(V35='3 FORMULA PROBABILIDADES'!$W$10, '3 FORMULA PROBABILIDADES'!$V$10,IF(V35='3 FORMULA PROBABILIDADES'!$W$11, '3 FORMULA PROBABILIDADES'!$V$11,IF(V35='3 FORMULA PROBABILIDADES'!$W$12, '3 FORMULA PROBABILIDADES'!$V$12,IF(V35='3 FORMULA PROBABILIDADES'!$W$13, '3 FORMULA PROBABILIDADES'!$V$13))))))</f>
        <v>Moderado</v>
      </c>
      <c r="X35" s="348">
        <v>1</v>
      </c>
      <c r="Y35" s="340" t="s">
        <v>507</v>
      </c>
      <c r="Z35" s="340" t="s">
        <v>792</v>
      </c>
      <c r="AA35" s="340" t="s">
        <v>508</v>
      </c>
      <c r="AB35" s="376" t="str">
        <f t="shared" si="0"/>
        <v>El (a) Director (a) administrativo (a) por intermedio de los funcionarios de las areas de mantenimiento y servicios generales programan  las actividades del area de mantenimiento a realizar y verifica su ejecución, con respecto a servicios  generales el Auxiliar Administrativo verifica y lleva el  control del inventario de insumos de aseo y cafeteria, hace entrega a los operarios del contrato y fucionarios de servicios generales de la entidad los insumos solicitados, realizando el registro en los formatos correspondientes  de forma semanal</v>
      </c>
      <c r="AC35" s="380" t="s">
        <v>143</v>
      </c>
      <c r="AD35" s="378">
        <f>+IFERROR(VLOOKUP($AC35,'[3]4 FORMULAS'!$B$51:$C$53,2,0),"")</f>
        <v>0.25</v>
      </c>
      <c r="AE35" s="378" t="str">
        <f>+IFERROR(VLOOKUP($AC35,'[3]4 FORMULAS'!$B$51:$D$53,3,0),"")</f>
        <v>Probabilidad</v>
      </c>
      <c r="AF35" s="341" t="s">
        <v>155</v>
      </c>
      <c r="AG35" s="378">
        <f>+IFERROR(VLOOKUP($AF35,'[3]4 FORMULAS'!$B$54:$C$55,2,0),"")</f>
        <v>0.15</v>
      </c>
      <c r="AH35" s="342" t="s">
        <v>145</v>
      </c>
      <c r="AI35" s="342" t="s">
        <v>236</v>
      </c>
      <c r="AJ35" s="342" t="s">
        <v>147</v>
      </c>
      <c r="AK35" s="342" t="s">
        <v>148</v>
      </c>
      <c r="AL35" s="378">
        <f t="shared" si="1"/>
        <v>0.4</v>
      </c>
      <c r="AM35" s="378">
        <f>IF(AE35='4 FORMULAS'!$D$50,N35-(N35*AL35),N35)</f>
        <v>0.36</v>
      </c>
      <c r="AN35" s="378">
        <f>IF(AE35='4 FORMULAS'!$D$52,$V35-($V35*$AL35),$V35)</f>
        <v>0.6</v>
      </c>
      <c r="AO35" s="568">
        <f t="shared" ref="AO35:AP35" si="15">+IF(AM40="","",AM40)</f>
        <v>0.36</v>
      </c>
      <c r="AP35" s="568">
        <f t="shared" si="15"/>
        <v>0.6</v>
      </c>
      <c r="AQ35" s="514" t="str">
        <f t="shared" ref="AQ35" si="16">+IF(W35="Leve","No requiere plan de acción",IF(W35="Menor","Bajo",IF(W35="Moderado","Moderado",IF(W35="Mayor","Alto",IF(W35="Catastrófico","Extremo",IF(W35="",""))))))</f>
        <v>Moderado</v>
      </c>
      <c r="AR35" s="514" t="s">
        <v>150</v>
      </c>
      <c r="AS35" s="515" t="s">
        <v>509</v>
      </c>
      <c r="AT35" s="582">
        <v>46171</v>
      </c>
      <c r="AU35" s="515" t="s">
        <v>510</v>
      </c>
      <c r="AV35" s="582">
        <v>46148</v>
      </c>
      <c r="AW35" s="515" t="s">
        <v>1051</v>
      </c>
      <c r="AX35" s="514"/>
      <c r="AY35" s="514"/>
      <c r="AZ35" s="514" t="s">
        <v>140</v>
      </c>
      <c r="BA35" s="535" t="s">
        <v>488</v>
      </c>
      <c r="BB35" s="517" t="s">
        <v>934</v>
      </c>
      <c r="BC35" s="517" t="s">
        <v>935</v>
      </c>
      <c r="BD35" s="517" t="s">
        <v>939</v>
      </c>
      <c r="BE35" s="517" t="s">
        <v>935</v>
      </c>
      <c r="BF35" s="517" t="s">
        <v>935</v>
      </c>
      <c r="BG35" s="517" t="s">
        <v>940</v>
      </c>
      <c r="BH35" s="517" t="s">
        <v>935</v>
      </c>
      <c r="BI35" s="350" t="s">
        <v>511</v>
      </c>
      <c r="BJ35" s="351" t="s">
        <v>512</v>
      </c>
      <c r="BK35" s="351" t="s">
        <v>513</v>
      </c>
      <c r="BL35" s="351" t="s">
        <v>514</v>
      </c>
      <c r="BM35" s="351" t="s">
        <v>515</v>
      </c>
      <c r="BN35" s="436" t="s">
        <v>505</v>
      </c>
      <c r="BO35" s="436" t="s">
        <v>506</v>
      </c>
      <c r="BP35" s="437">
        <v>0.05</v>
      </c>
      <c r="BQ35" s="517" t="s">
        <v>1070</v>
      </c>
      <c r="BR35" s="418"/>
      <c r="BS35" s="418"/>
      <c r="BT35" s="418"/>
      <c r="BU35" s="418"/>
    </row>
    <row r="36" spans="1:73" ht="18" customHeight="1" x14ac:dyDescent="0.25">
      <c r="A36" s="557"/>
      <c r="B36" s="557"/>
      <c r="C36" s="557"/>
      <c r="D36" s="557"/>
      <c r="E36" s="557"/>
      <c r="F36" s="557"/>
      <c r="G36" s="557"/>
      <c r="H36" s="604"/>
      <c r="I36" s="357"/>
      <c r="J36" s="557"/>
      <c r="K36" s="514"/>
      <c r="L36" s="557"/>
      <c r="M36" s="515"/>
      <c r="N36" s="561"/>
      <c r="O36" s="514"/>
      <c r="P36" s="562"/>
      <c r="Q36" s="600"/>
      <c r="R36" s="515"/>
      <c r="S36" s="562"/>
      <c r="T36" s="561"/>
      <c r="U36" s="514"/>
      <c r="V36" s="561"/>
      <c r="W36" s="514"/>
      <c r="X36" s="348">
        <v>2</v>
      </c>
      <c r="Y36" s="340"/>
      <c r="Z36" s="340"/>
      <c r="AA36" s="340"/>
      <c r="AB36" s="376" t="str">
        <f t="shared" si="0"/>
        <v xml:space="preserve">  </v>
      </c>
      <c r="AC36" s="380"/>
      <c r="AD36" s="378" t="str">
        <f>+IFERROR(VLOOKUP($AC36,'4 FORMULAS'!$B$50:$C$52,2,0),"")</f>
        <v/>
      </c>
      <c r="AE36" s="378" t="str">
        <f>+IFERROR(VLOOKUP($AC36,'4 FORMULAS'!$B$50:$D$52,3,0),"")</f>
        <v/>
      </c>
      <c r="AF36" s="341"/>
      <c r="AG36" s="378" t="str">
        <f>+IFERROR(VLOOKUP($AF36,'4 FORMULAS'!$B$53:$C$54,2,0),"")</f>
        <v/>
      </c>
      <c r="AH36" s="342"/>
      <c r="AI36" s="342"/>
      <c r="AJ36" s="342"/>
      <c r="AK36" s="342"/>
      <c r="AL36" s="378" t="str">
        <f t="shared" si="1"/>
        <v/>
      </c>
      <c r="AM36" s="378">
        <f>IF(AE36='4 FORMULAS'!$D$50,AM35-(AM35*AL36),AM35)</f>
        <v>0.36</v>
      </c>
      <c r="AN36" s="378">
        <f>IF(AE36='4 FORMULAS'!$D$52,$AN35-(AN35*$AL36),AN35)</f>
        <v>0.6</v>
      </c>
      <c r="AO36" s="568"/>
      <c r="AP36" s="568"/>
      <c r="AQ36" s="514"/>
      <c r="AR36" s="514"/>
      <c r="AS36" s="515"/>
      <c r="AT36" s="515"/>
      <c r="AU36" s="515"/>
      <c r="AV36" s="515"/>
      <c r="AW36" s="515"/>
      <c r="AX36" s="514"/>
      <c r="AY36" s="514"/>
      <c r="AZ36" s="514"/>
      <c r="BA36" s="535"/>
      <c r="BB36" s="518"/>
      <c r="BC36" s="518"/>
      <c r="BD36" s="518"/>
      <c r="BE36" s="518"/>
      <c r="BF36" s="518"/>
      <c r="BG36" s="518"/>
      <c r="BH36" s="518"/>
      <c r="BI36" s="535" t="s">
        <v>516</v>
      </c>
      <c r="BJ36" s="546" t="s">
        <v>517</v>
      </c>
      <c r="BK36" s="546" t="s">
        <v>518</v>
      </c>
      <c r="BL36" s="546" t="s">
        <v>519</v>
      </c>
      <c r="BM36" s="546" t="s">
        <v>520</v>
      </c>
      <c r="BN36" s="535" t="s">
        <v>505</v>
      </c>
      <c r="BO36" s="535" t="s">
        <v>506</v>
      </c>
      <c r="BP36" s="595">
        <v>0.1</v>
      </c>
      <c r="BQ36" s="518"/>
      <c r="BR36" s="418"/>
      <c r="BS36" s="418"/>
      <c r="BT36" s="418"/>
      <c r="BU36" s="418"/>
    </row>
    <row r="37" spans="1:73" ht="18" customHeight="1" x14ac:dyDescent="0.25">
      <c r="A37" s="557"/>
      <c r="B37" s="557"/>
      <c r="C37" s="557"/>
      <c r="D37" s="557"/>
      <c r="E37" s="557"/>
      <c r="F37" s="557"/>
      <c r="G37" s="557"/>
      <c r="H37" s="604"/>
      <c r="I37" s="357"/>
      <c r="J37" s="557"/>
      <c r="K37" s="514"/>
      <c r="L37" s="557"/>
      <c r="M37" s="515"/>
      <c r="N37" s="561"/>
      <c r="O37" s="514"/>
      <c r="P37" s="562"/>
      <c r="Q37" s="600"/>
      <c r="R37" s="515"/>
      <c r="S37" s="562"/>
      <c r="T37" s="561"/>
      <c r="U37" s="514"/>
      <c r="V37" s="561"/>
      <c r="W37" s="514"/>
      <c r="X37" s="348">
        <v>3</v>
      </c>
      <c r="Y37" s="340"/>
      <c r="Z37" s="340"/>
      <c r="AA37" s="340"/>
      <c r="AB37" s="376" t="str">
        <f t="shared" si="0"/>
        <v xml:space="preserve">  </v>
      </c>
      <c r="AC37" s="380"/>
      <c r="AD37" s="378" t="str">
        <f>+IFERROR(VLOOKUP($AC37,'4 FORMULAS'!$B$50:$C$52,2,0),"")</f>
        <v/>
      </c>
      <c r="AE37" s="378" t="str">
        <f>+IFERROR(VLOOKUP($AC37,'4 FORMULAS'!$B$50:$D$52,3,0),"")</f>
        <v/>
      </c>
      <c r="AF37" s="341"/>
      <c r="AG37" s="378" t="str">
        <f>+IFERROR(VLOOKUP($AF37,'4 FORMULAS'!$B$53:$C$54,2,0),"")</f>
        <v/>
      </c>
      <c r="AH37" s="342"/>
      <c r="AI37" s="342"/>
      <c r="AJ37" s="342"/>
      <c r="AK37" s="342"/>
      <c r="AL37" s="378" t="str">
        <f t="shared" si="1"/>
        <v/>
      </c>
      <c r="AM37" s="378">
        <f>IF(AE37='4 FORMULAS'!$D$50,AM36-(AM36*AL37),AM36)</f>
        <v>0.36</v>
      </c>
      <c r="AN37" s="378">
        <f>IF(AE37='4 FORMULAS'!$D$52,$AN36-(AN36*$AL37),AN36)</f>
        <v>0.6</v>
      </c>
      <c r="AO37" s="568"/>
      <c r="AP37" s="568"/>
      <c r="AQ37" s="514"/>
      <c r="AR37" s="514"/>
      <c r="AS37" s="515"/>
      <c r="AT37" s="515"/>
      <c r="AU37" s="515"/>
      <c r="AV37" s="515"/>
      <c r="AW37" s="515"/>
      <c r="AX37" s="514"/>
      <c r="AY37" s="514"/>
      <c r="AZ37" s="514"/>
      <c r="BA37" s="535"/>
      <c r="BB37" s="518"/>
      <c r="BC37" s="518"/>
      <c r="BD37" s="518"/>
      <c r="BE37" s="518"/>
      <c r="BF37" s="518"/>
      <c r="BG37" s="518"/>
      <c r="BH37" s="518"/>
      <c r="BI37" s="535"/>
      <c r="BJ37" s="546"/>
      <c r="BK37" s="546"/>
      <c r="BL37" s="546"/>
      <c r="BM37" s="546"/>
      <c r="BN37" s="535"/>
      <c r="BO37" s="535"/>
      <c r="BP37" s="595"/>
      <c r="BQ37" s="518"/>
      <c r="BR37" s="418"/>
      <c r="BS37" s="418"/>
      <c r="BT37" s="418"/>
      <c r="BU37" s="418"/>
    </row>
    <row r="38" spans="1:73" ht="18" customHeight="1" x14ac:dyDescent="0.25">
      <c r="A38" s="557"/>
      <c r="B38" s="557"/>
      <c r="C38" s="557"/>
      <c r="D38" s="557"/>
      <c r="E38" s="557"/>
      <c r="F38" s="557"/>
      <c r="G38" s="557"/>
      <c r="H38" s="604"/>
      <c r="I38" s="357"/>
      <c r="J38" s="557"/>
      <c r="K38" s="514"/>
      <c r="L38" s="557"/>
      <c r="M38" s="515"/>
      <c r="N38" s="561"/>
      <c r="O38" s="514"/>
      <c r="P38" s="562"/>
      <c r="Q38" s="600"/>
      <c r="R38" s="515"/>
      <c r="S38" s="562"/>
      <c r="T38" s="561"/>
      <c r="U38" s="514"/>
      <c r="V38" s="561"/>
      <c r="W38" s="514"/>
      <c r="X38" s="348">
        <v>4</v>
      </c>
      <c r="Y38" s="340"/>
      <c r="Z38" s="340"/>
      <c r="AA38" s="340"/>
      <c r="AB38" s="376" t="str">
        <f t="shared" si="0"/>
        <v xml:space="preserve">  </v>
      </c>
      <c r="AC38" s="380"/>
      <c r="AD38" s="378" t="str">
        <f>+IFERROR(VLOOKUP($AC38,'4 FORMULAS'!$B$50:$C$52,2,0),"")</f>
        <v/>
      </c>
      <c r="AE38" s="378" t="str">
        <f>+IFERROR(VLOOKUP($AC38,'4 FORMULAS'!$B$50:$D$52,3,0),"")</f>
        <v/>
      </c>
      <c r="AF38" s="341"/>
      <c r="AG38" s="378" t="str">
        <f>+IFERROR(VLOOKUP($AF38,'4 FORMULAS'!$B$53:$C$54,2,0),"")</f>
        <v/>
      </c>
      <c r="AH38" s="342"/>
      <c r="AI38" s="342"/>
      <c r="AJ38" s="342"/>
      <c r="AK38" s="342"/>
      <c r="AL38" s="378" t="str">
        <f t="shared" si="1"/>
        <v/>
      </c>
      <c r="AM38" s="378">
        <f>IF(AE38='4 FORMULAS'!$D$50,AM37-(AM37*AL38),AM37)</f>
        <v>0.36</v>
      </c>
      <c r="AN38" s="378">
        <f>IF(AE38='4 FORMULAS'!$D$52,$AN37-(AN37*$AL38),AN37)</f>
        <v>0.6</v>
      </c>
      <c r="AO38" s="568"/>
      <c r="AP38" s="568"/>
      <c r="AQ38" s="514"/>
      <c r="AR38" s="514"/>
      <c r="AS38" s="515"/>
      <c r="AT38" s="515"/>
      <c r="AU38" s="515"/>
      <c r="AV38" s="515"/>
      <c r="AW38" s="515"/>
      <c r="AX38" s="514"/>
      <c r="AY38" s="514"/>
      <c r="AZ38" s="514"/>
      <c r="BA38" s="535"/>
      <c r="BB38" s="518"/>
      <c r="BC38" s="518"/>
      <c r="BD38" s="518"/>
      <c r="BE38" s="518"/>
      <c r="BF38" s="518"/>
      <c r="BG38" s="518"/>
      <c r="BH38" s="518"/>
      <c r="BI38" s="535"/>
      <c r="BJ38" s="546"/>
      <c r="BK38" s="546"/>
      <c r="BL38" s="546"/>
      <c r="BM38" s="546"/>
      <c r="BN38" s="535"/>
      <c r="BO38" s="535"/>
      <c r="BP38" s="595"/>
      <c r="BQ38" s="518"/>
      <c r="BR38" s="418"/>
      <c r="BS38" s="418"/>
      <c r="BT38" s="418"/>
      <c r="BU38" s="418"/>
    </row>
    <row r="39" spans="1:73" ht="18" customHeight="1" x14ac:dyDescent="0.25">
      <c r="A39" s="557"/>
      <c r="B39" s="557"/>
      <c r="C39" s="557"/>
      <c r="D39" s="557"/>
      <c r="E39" s="557"/>
      <c r="F39" s="557"/>
      <c r="G39" s="557"/>
      <c r="H39" s="604"/>
      <c r="I39" s="357"/>
      <c r="J39" s="557"/>
      <c r="K39" s="514"/>
      <c r="L39" s="557"/>
      <c r="M39" s="515"/>
      <c r="N39" s="561"/>
      <c r="O39" s="514"/>
      <c r="P39" s="562"/>
      <c r="Q39" s="600"/>
      <c r="R39" s="515"/>
      <c r="S39" s="562"/>
      <c r="T39" s="561"/>
      <c r="U39" s="514"/>
      <c r="V39" s="561"/>
      <c r="W39" s="514"/>
      <c r="X39" s="348">
        <v>5</v>
      </c>
      <c r="Y39" s="340"/>
      <c r="Z39" s="340"/>
      <c r="AA39" s="340"/>
      <c r="AB39" s="376" t="str">
        <f t="shared" si="0"/>
        <v xml:space="preserve">  </v>
      </c>
      <c r="AC39" s="380"/>
      <c r="AD39" s="378" t="str">
        <f>+IFERROR(VLOOKUP($AC39,'4 FORMULAS'!$B$50:$C$52,2,0),"")</f>
        <v/>
      </c>
      <c r="AE39" s="378" t="str">
        <f>+IFERROR(VLOOKUP($AC39,'4 FORMULAS'!$B$50:$D$52,3,0),"")</f>
        <v/>
      </c>
      <c r="AF39" s="341"/>
      <c r="AG39" s="378" t="str">
        <f>+IFERROR(VLOOKUP($AF39,'4 FORMULAS'!$B$53:$C$54,2,0),"")</f>
        <v/>
      </c>
      <c r="AH39" s="342"/>
      <c r="AI39" s="342"/>
      <c r="AJ39" s="342"/>
      <c r="AK39" s="342"/>
      <c r="AL39" s="378" t="str">
        <f t="shared" si="1"/>
        <v/>
      </c>
      <c r="AM39" s="378">
        <f>IF(AE39='4 FORMULAS'!$D$50,AM38-(AM38*AL39),AM38)</f>
        <v>0.36</v>
      </c>
      <c r="AN39" s="378">
        <f>IF(AE39='4 FORMULAS'!$D$52,$AN38-(AN38*$AL39),AN38)</f>
        <v>0.6</v>
      </c>
      <c r="AO39" s="568"/>
      <c r="AP39" s="568"/>
      <c r="AQ39" s="514"/>
      <c r="AR39" s="514"/>
      <c r="AS39" s="515"/>
      <c r="AT39" s="515"/>
      <c r="AU39" s="515"/>
      <c r="AV39" s="515"/>
      <c r="AW39" s="515"/>
      <c r="AX39" s="514"/>
      <c r="AY39" s="514"/>
      <c r="AZ39" s="514"/>
      <c r="BA39" s="535"/>
      <c r="BB39" s="518"/>
      <c r="BC39" s="518"/>
      <c r="BD39" s="518"/>
      <c r="BE39" s="518"/>
      <c r="BF39" s="518"/>
      <c r="BG39" s="518"/>
      <c r="BH39" s="518"/>
      <c r="BI39" s="535"/>
      <c r="BJ39" s="546"/>
      <c r="BK39" s="546"/>
      <c r="BL39" s="546"/>
      <c r="BM39" s="546"/>
      <c r="BN39" s="535"/>
      <c r="BO39" s="535"/>
      <c r="BP39" s="595"/>
      <c r="BQ39" s="518"/>
      <c r="BR39" s="418"/>
      <c r="BS39" s="418"/>
      <c r="BT39" s="418"/>
      <c r="BU39" s="418"/>
    </row>
    <row r="40" spans="1:73" ht="103.5" customHeight="1" x14ac:dyDescent="0.25">
      <c r="A40" s="557"/>
      <c r="B40" s="557"/>
      <c r="C40" s="557"/>
      <c r="D40" s="557"/>
      <c r="E40" s="557"/>
      <c r="F40" s="557"/>
      <c r="G40" s="557"/>
      <c r="H40" s="604"/>
      <c r="I40" s="357"/>
      <c r="J40" s="557"/>
      <c r="K40" s="514"/>
      <c r="L40" s="557"/>
      <c r="M40" s="515"/>
      <c r="N40" s="561"/>
      <c r="O40" s="514"/>
      <c r="P40" s="562"/>
      <c r="Q40" s="600"/>
      <c r="R40" s="515"/>
      <c r="S40" s="562"/>
      <c r="T40" s="561"/>
      <c r="U40" s="514"/>
      <c r="V40" s="561"/>
      <c r="W40" s="514"/>
      <c r="X40" s="348">
        <v>6</v>
      </c>
      <c r="Y40" s="340"/>
      <c r="Z40" s="340"/>
      <c r="AA40" s="340"/>
      <c r="AB40" s="376" t="str">
        <f t="shared" si="0"/>
        <v xml:space="preserve">  </v>
      </c>
      <c r="AC40" s="380"/>
      <c r="AD40" s="378" t="str">
        <f>+IFERROR(VLOOKUP($AC40,'4 FORMULAS'!$B$50:$C$52,2,0),"")</f>
        <v/>
      </c>
      <c r="AE40" s="378" t="str">
        <f>+IFERROR(VLOOKUP($AC40,'4 FORMULAS'!$B$50:$D$52,3,0),"")</f>
        <v/>
      </c>
      <c r="AF40" s="341"/>
      <c r="AG40" s="378" t="str">
        <f>+IFERROR(VLOOKUP($AF40,'4 FORMULAS'!$B$53:$C$54,2,0),"")</f>
        <v/>
      </c>
      <c r="AH40" s="342"/>
      <c r="AI40" s="342"/>
      <c r="AJ40" s="342"/>
      <c r="AK40" s="342"/>
      <c r="AL40" s="378" t="str">
        <f t="shared" si="1"/>
        <v/>
      </c>
      <c r="AM40" s="378">
        <f>IF(AE40='4 FORMULAS'!$D$50,AM39-(AM39*AL40),AM39)</f>
        <v>0.36</v>
      </c>
      <c r="AN40" s="378">
        <f>IF(AE40='4 FORMULAS'!$D$52,$AN39-(AN39*$AL40),AN39)</f>
        <v>0.6</v>
      </c>
      <c r="AO40" s="568"/>
      <c r="AP40" s="568"/>
      <c r="AQ40" s="514"/>
      <c r="AR40" s="514"/>
      <c r="AS40" s="515"/>
      <c r="AT40" s="515"/>
      <c r="AU40" s="515"/>
      <c r="AV40" s="515"/>
      <c r="AW40" s="515"/>
      <c r="AX40" s="514"/>
      <c r="AY40" s="514"/>
      <c r="AZ40" s="514"/>
      <c r="BA40" s="535"/>
      <c r="BB40" s="519"/>
      <c r="BC40" s="519"/>
      <c r="BD40" s="519"/>
      <c r="BE40" s="519"/>
      <c r="BF40" s="519"/>
      <c r="BG40" s="519"/>
      <c r="BH40" s="519"/>
      <c r="BI40" s="535"/>
      <c r="BJ40" s="546"/>
      <c r="BK40" s="546"/>
      <c r="BL40" s="546"/>
      <c r="BM40" s="546"/>
      <c r="BN40" s="535"/>
      <c r="BO40" s="535"/>
      <c r="BP40" s="595"/>
      <c r="BQ40" s="519"/>
      <c r="BR40" s="418"/>
      <c r="BS40" s="418"/>
      <c r="BT40" s="418"/>
      <c r="BU40" s="418"/>
    </row>
    <row r="41" spans="1:73" ht="91.5" customHeight="1" x14ac:dyDescent="0.25">
      <c r="A41" s="557" t="s">
        <v>111</v>
      </c>
      <c r="B41" s="557" t="s">
        <v>466</v>
      </c>
      <c r="C41" s="557" t="s">
        <v>104</v>
      </c>
      <c r="D41" s="557" t="s">
        <v>188</v>
      </c>
      <c r="E41" s="557" t="s">
        <v>477</v>
      </c>
      <c r="F41" s="557" t="s">
        <v>478</v>
      </c>
      <c r="G41" s="557" t="s">
        <v>470</v>
      </c>
      <c r="H41" s="604" t="str">
        <f t="shared" ref="H41" si="17">+CONCATENATE(D41," ",E41," "," ",F41," ",G41)</f>
        <v xml:space="preserve">Posibilidad de afectación económica y reputacional por el incumplimiento de los lineamientos establecidos en el area de movilidad  debido a la omisión e inobservancia de dichos lineamientos lo que ocasiona el uso indebido a los vehiculos propios de la Corporación que prestan servicios de transporte a  funcionarios que ocupan empleos del nivel directivo y de algunas dependencias administrativas, en beneficio propio,  de terceros o particulares. </v>
      </c>
      <c r="I41" s="357"/>
      <c r="J41" s="557" t="s">
        <v>193</v>
      </c>
      <c r="K41" s="514" t="s">
        <v>432</v>
      </c>
      <c r="L41" s="557">
        <v>240</v>
      </c>
      <c r="M41" s="515" t="str">
        <f>+IF(L41="","",IF(L41&lt;='3 FORMULA PROBABILIDADES'!$S$9,'3 FORMULA PROBABILIDADES'!$Q$9,IF(L41&lt;='3 FORMULA PROBABILIDADES'!$S$10,'3 FORMULA PROBABILIDADES'!$Q$10,IF(L41&lt;='3 FORMULA PROBABILIDADES'!$S$11,'3 FORMULA PROBABILIDADES'!$Q$11,IF(L41&lt;='3 FORMULA PROBABILIDADES'!$S$12,'3 FORMULA PROBABILIDADES'!$Q$12,IF(L41&gt;='3 FORMULA PROBABILIDADES'!$R$13,'3 FORMULA PROBABILIDADES'!$Q$13,""))))))</f>
        <v>La actividad que conlleva el riesgo se ejecuta de 25 a 500 veces por año</v>
      </c>
      <c r="N41" s="561">
        <f>+IF(M41="","",IF(M41='3 FORMULA PROBABILIDADES'!$Q$9, '3 FORMULA PROBABILIDADES'!$T$9,IF(M41='3 FORMULA PROBABILIDADES'!$Q$10, '3 FORMULA PROBABILIDADES'!$T$10,IF(M41='3 FORMULA PROBABILIDADES'!$Q$11, '3 FORMULA PROBABILIDADES'!$T$11,IF(M41='3 FORMULA PROBABILIDADES'!$Q$12, '3 FORMULA PROBABILIDADES'!$T$12,IF(M41='3 FORMULA PROBABILIDADES'!$Q$13, '3 FORMULA PROBABILIDADES'!$T$13))))))</f>
        <v>0.6</v>
      </c>
      <c r="O41" s="514" t="str">
        <f>+IF(M41="","",IF(M41='3 FORMULA PROBABILIDADES'!$Q$9, '3 FORMULA PROBABILIDADES'!$P$9,IF(M41='3 FORMULA PROBABILIDADES'!$Q$10, '3 FORMULA PROBABILIDADES'!$P$10,IF(M41='3 FORMULA PROBABILIDADES'!$Q$11, '3 FORMULA PROBABILIDADES'!$P$11,IF(M41='3 FORMULA PROBABILIDADES'!$Q$12, '3 FORMULA PROBABILIDADES'!$P$12,IF(M41='3 FORMULA PROBABILIDADES'!$Q$13, '3 FORMULA PROBABILIDADES'!$P$13))))))</f>
        <v>Media</v>
      </c>
      <c r="P41" s="562" t="s">
        <v>267</v>
      </c>
      <c r="Q41" s="600">
        <f>+IF(P41="","",IF(P41="N/A","",IF(OR(P41='3 FORMULA PROBABILIDADES'!$X$9, P41='3 FORMULA PROBABILIDADES'!$Y$9), '3 FORMULA PROBABILIDADES'!$W$9,IF(OR(P41='3 FORMULA PROBABILIDADES'!$X$10, P41='3 FORMULA PROBABILIDADES'!$Y$10), '3 FORMULA PROBABILIDADES'!$W$10,IF(OR(P41='3 FORMULA PROBABILIDADES'!$X$11, P41='3 FORMULA PROBABILIDADES'!$Y$11), '3 FORMULA PROBABILIDADES'!$W$11,IF(OR(P41='3 FORMULA PROBABILIDADES'!$X$12, P41='3 FORMULA PROBABILIDADES'!$Y$12), '3 FORMULA PROBABILIDADES'!$W$12,IF(OR(P41='3 FORMULA PROBABILIDADES'!$X$13, P41='3 FORMULA PROBABILIDADES'!$Y$13), '3 FORMULA PROBABILIDADES'!$W$13)))))))</f>
        <v>0.2</v>
      </c>
      <c r="R41" s="515" t="str">
        <f>+IF(P41="","",IF(P41="N/A","",IF(OR(P41='3 FORMULA PROBABILIDADES'!$X$9, P41='3 FORMULA PROBABILIDADES'!$Y$9), '3 FORMULA PROBABILIDADES'!$V$9,IF(OR(P41='3 FORMULA PROBABILIDADES'!$X$10, P41='3 FORMULA PROBABILIDADES'!$Y$10), '3 FORMULA PROBABILIDADES'!$V$10,IF(OR(P41='3 FORMULA PROBABILIDADES'!$X$11, P41='3 FORMULA PROBABILIDADES'!$Y$11), '3 FORMULA PROBABILIDADES'!$V$11,IF(OR(P41='3 FORMULA PROBABILIDADES'!$X$12, P41='3 FORMULA PROBABILIDADES'!$Y$12), '3 FORMULA PROBABILIDADES'!$V$12,IF(OR(P41='3 FORMULA PROBABILIDADES'!$X$13, P41='3 FORMULA PROBABILIDADES'!$Y$13), '3 FORMULA PROBABILIDADES'!$V$13)))))))</f>
        <v>Leve</v>
      </c>
      <c r="S41" s="562" t="s">
        <v>380</v>
      </c>
      <c r="T41" s="561">
        <f>+IF(S41="","",IF(S41="N/A","",IF(OR(S41='3 FORMULA PROBABILIDADES'!$X$9, S41='3 FORMULA PROBABILIDADES'!$Y$9), '3 FORMULA PROBABILIDADES'!$W$9,IF(OR(S41='3 FORMULA PROBABILIDADES'!$X$10, S41='3 FORMULA PROBABILIDADES'!$Y$10), '3 FORMULA PROBABILIDADES'!$W$10,IF(OR(S41='3 FORMULA PROBABILIDADES'!$X$11, S41='3 FORMULA PROBABILIDADES'!$Y$11), '3 FORMULA PROBABILIDADES'!$W$11,IF(OR(S41='3 FORMULA PROBABILIDADES'!$X$12, S41='3 FORMULA PROBABILIDADES'!$Y$12), '3 FORMULA PROBABILIDADES'!$W$12,IF(OR(S41='3 FORMULA PROBABILIDADES'!$X$13, S41='3 FORMULA PROBABILIDADES'!$Y$13), '3 FORMULA PROBABILIDADES'!$W$13)))))))</f>
        <v>0.4</v>
      </c>
      <c r="U41" s="514" t="str">
        <f>+IF(S41="","",IF(S41="N/A","",IF(OR(S41='3 FORMULA PROBABILIDADES'!$X$9, S41='3 FORMULA PROBABILIDADES'!$Y$9), '3 FORMULA PROBABILIDADES'!$V$9,IF(OR(S41='3 FORMULA PROBABILIDADES'!$X$10, S41='3 FORMULA PROBABILIDADES'!$Y$10), '3 FORMULA PROBABILIDADES'!$V$10,IF(OR(S41='3 FORMULA PROBABILIDADES'!$X$11, S41='3 FORMULA PROBABILIDADES'!$Y$11), '3 FORMULA PROBABILIDADES'!$V$11,IF(OR(S41='3 FORMULA PROBABILIDADES'!$X$12, S41='3 FORMULA PROBABILIDADES'!$Y$12), '3 FORMULA PROBABILIDADES'!$V$12,IF(OR(S41='3 FORMULA PROBABILIDADES'!$X$13, S41='3 FORMULA PROBABILIDADES'!$Y$13), '3 FORMULA PROBABILIDADES'!$V$13)))))))</f>
        <v>Menor</v>
      </c>
      <c r="V41" s="561">
        <f t="shared" ref="V41" si="18">+IF(Q41="",T41,IF(T41="",Q41,IF(Q41&gt;T41,Q41,T41)))</f>
        <v>0.4</v>
      </c>
      <c r="W41" s="514" t="str">
        <f>+IF(V41="","",IF(V41='3 FORMULA PROBABILIDADES'!$W$9, '3 FORMULA PROBABILIDADES'!$V$9,IF(V41='3 FORMULA PROBABILIDADES'!$W$10, '3 FORMULA PROBABILIDADES'!$V$10,IF(V41='3 FORMULA PROBABILIDADES'!$W$11, '3 FORMULA PROBABILIDADES'!$V$11,IF(V41='3 FORMULA PROBABILIDADES'!$W$12, '3 FORMULA PROBABILIDADES'!$V$12,IF(V41='3 FORMULA PROBABILIDADES'!$W$13, '3 FORMULA PROBABILIDADES'!$V$13))))))</f>
        <v>Menor</v>
      </c>
      <c r="X41" s="348">
        <v>1</v>
      </c>
      <c r="Y41" s="340" t="s">
        <v>521</v>
      </c>
      <c r="Z41" s="340" t="s">
        <v>522</v>
      </c>
      <c r="AA41" s="340" t="s">
        <v>523</v>
      </c>
      <c r="AB41" s="376" t="str">
        <f t="shared" si="0"/>
        <v>El (a) Director (a) administrativo (a) por intermedio de los funcionarios del area de movilidad comunican y/o socializan a las partes interesadas (Directivos a quienes se presta el servicio y conductores que prestan el servicio) la normatividad asociada para la administraciòn, uso y manejo del parque automotor propio al servicio del Concejo de Bogota de forma anual</v>
      </c>
      <c r="AC41" s="380" t="s">
        <v>143</v>
      </c>
      <c r="AD41" s="378">
        <f>+IFERROR(VLOOKUP($AC41,'[3]4 FORMULAS'!$B$51:$C$53,2,0),"")</f>
        <v>0.25</v>
      </c>
      <c r="AE41" s="378" t="str">
        <f>+IFERROR(VLOOKUP($AC41,'[3]4 FORMULAS'!$B$51:$D$53,3,0),"")</f>
        <v>Probabilidad</v>
      </c>
      <c r="AF41" s="341" t="s">
        <v>155</v>
      </c>
      <c r="AG41" s="378">
        <f>+IFERROR(VLOOKUP($AF41,'[3]4 FORMULAS'!$B$54:$C$55,2,0),"")</f>
        <v>0.15</v>
      </c>
      <c r="AH41" s="342" t="s">
        <v>166</v>
      </c>
      <c r="AI41" s="342" t="s">
        <v>236</v>
      </c>
      <c r="AJ41" s="342" t="s">
        <v>147</v>
      </c>
      <c r="AK41" s="342" t="s">
        <v>148</v>
      </c>
      <c r="AL41" s="378">
        <f t="shared" si="1"/>
        <v>0.4</v>
      </c>
      <c r="AM41" s="378">
        <f>IF(AE41='4 FORMULAS'!$D$50,N41-(N41*AL41),N41)</f>
        <v>0.36</v>
      </c>
      <c r="AN41" s="378">
        <f>IF(AE41='4 FORMULAS'!$D$52,$V41-($V41*$AL41),$V41)</f>
        <v>0.4</v>
      </c>
      <c r="AO41" s="568">
        <f t="shared" ref="AO41:AP41" si="19">+IF(AM46="","",AM46)</f>
        <v>0.36</v>
      </c>
      <c r="AP41" s="568">
        <f t="shared" si="19"/>
        <v>0.4</v>
      </c>
      <c r="AQ41" s="514" t="str">
        <f t="shared" ref="AQ41" si="20">+IF(W41="Leve","No requiere plan de acción",IF(W41="Menor","Bajo",IF(W41="Moderado","Moderado",IF(W41="Mayor","Alto",IF(W41="Catastrófico","Extremo",IF(W41="",""))))))</f>
        <v>Bajo</v>
      </c>
      <c r="AR41" s="514" t="s">
        <v>598</v>
      </c>
      <c r="AS41" s="515" t="s">
        <v>524</v>
      </c>
      <c r="AT41" s="582">
        <v>46253</v>
      </c>
      <c r="AU41" s="515" t="s">
        <v>510</v>
      </c>
      <c r="AV41" s="582">
        <v>46148</v>
      </c>
      <c r="AW41" s="515" t="s">
        <v>1076</v>
      </c>
      <c r="AX41" s="514"/>
      <c r="AY41" s="514"/>
      <c r="AZ41" s="514" t="s">
        <v>140</v>
      </c>
      <c r="BA41" s="535" t="s">
        <v>488</v>
      </c>
      <c r="BB41" s="517" t="s">
        <v>934</v>
      </c>
      <c r="BC41" s="517" t="s">
        <v>935</v>
      </c>
      <c r="BD41" s="517" t="s">
        <v>941</v>
      </c>
      <c r="BE41" s="517" t="s">
        <v>935</v>
      </c>
      <c r="BF41" s="517" t="s">
        <v>935</v>
      </c>
      <c r="BG41" s="517" t="s">
        <v>942</v>
      </c>
      <c r="BH41" s="517" t="s">
        <v>935</v>
      </c>
      <c r="BI41" s="535" t="s">
        <v>525</v>
      </c>
      <c r="BJ41" s="535" t="s">
        <v>526</v>
      </c>
      <c r="BK41" s="535" t="s">
        <v>527</v>
      </c>
      <c r="BL41" s="535" t="s">
        <v>528</v>
      </c>
      <c r="BM41" s="535" t="s">
        <v>529</v>
      </c>
      <c r="BN41" s="535" t="s">
        <v>530</v>
      </c>
      <c r="BO41" s="535" t="s">
        <v>531</v>
      </c>
      <c r="BP41" s="536">
        <v>0.05</v>
      </c>
      <c r="BQ41" s="535" t="s">
        <v>1070</v>
      </c>
      <c r="BR41" s="418"/>
      <c r="BS41" s="418"/>
      <c r="BT41" s="418"/>
      <c r="BU41" s="418"/>
    </row>
    <row r="42" spans="1:73" ht="39.75" customHeight="1" x14ac:dyDescent="0.25">
      <c r="A42" s="557"/>
      <c r="B42" s="557"/>
      <c r="C42" s="557"/>
      <c r="D42" s="557"/>
      <c r="E42" s="557"/>
      <c r="F42" s="557"/>
      <c r="G42" s="557"/>
      <c r="H42" s="604"/>
      <c r="I42" s="357"/>
      <c r="J42" s="557"/>
      <c r="K42" s="514"/>
      <c r="L42" s="557"/>
      <c r="M42" s="515"/>
      <c r="N42" s="561"/>
      <c r="O42" s="514"/>
      <c r="P42" s="562"/>
      <c r="Q42" s="600"/>
      <c r="R42" s="515"/>
      <c r="S42" s="562"/>
      <c r="T42" s="561"/>
      <c r="U42" s="514"/>
      <c r="V42" s="561"/>
      <c r="W42" s="514"/>
      <c r="X42" s="348">
        <v>2</v>
      </c>
      <c r="Y42" s="340"/>
      <c r="Z42" s="340"/>
      <c r="AA42" s="340"/>
      <c r="AB42" s="376" t="str">
        <f t="shared" si="0"/>
        <v xml:space="preserve">  </v>
      </c>
      <c r="AC42" s="380"/>
      <c r="AD42" s="378" t="str">
        <f>+IFERROR(VLOOKUP($AC42,'4 FORMULAS'!$B$50:$C$52,2,0),"")</f>
        <v/>
      </c>
      <c r="AE42" s="378" t="str">
        <f>+IFERROR(VLOOKUP($AC42,'4 FORMULAS'!$B$50:$D$52,3,0),"")</f>
        <v/>
      </c>
      <c r="AF42" s="341"/>
      <c r="AG42" s="378" t="str">
        <f>+IFERROR(VLOOKUP($AF42,'4 FORMULAS'!$B$53:$C$54,2,0),"")</f>
        <v/>
      </c>
      <c r="AH42" s="342"/>
      <c r="AI42" s="342"/>
      <c r="AJ42" s="342"/>
      <c r="AK42" s="342"/>
      <c r="AL42" s="378" t="str">
        <f t="shared" si="1"/>
        <v/>
      </c>
      <c r="AM42" s="378">
        <f>IF(AE42='4 FORMULAS'!$D$50,AM41-(AM41*AL42),AM41)</f>
        <v>0.36</v>
      </c>
      <c r="AN42" s="378">
        <f>IF(AE42='4 FORMULAS'!$D$52,$AN41-(AN41*$AL42),AN41)</f>
        <v>0.4</v>
      </c>
      <c r="AO42" s="568"/>
      <c r="AP42" s="568"/>
      <c r="AQ42" s="514"/>
      <c r="AR42" s="514"/>
      <c r="AS42" s="515"/>
      <c r="AT42" s="515"/>
      <c r="AU42" s="515"/>
      <c r="AV42" s="515"/>
      <c r="AW42" s="515"/>
      <c r="AX42" s="514"/>
      <c r="AY42" s="514"/>
      <c r="AZ42" s="514"/>
      <c r="BA42" s="535"/>
      <c r="BB42" s="518"/>
      <c r="BC42" s="518"/>
      <c r="BD42" s="518"/>
      <c r="BE42" s="518"/>
      <c r="BF42" s="518"/>
      <c r="BG42" s="518"/>
      <c r="BH42" s="518"/>
      <c r="BI42" s="535"/>
      <c r="BJ42" s="535"/>
      <c r="BK42" s="535"/>
      <c r="BL42" s="535"/>
      <c r="BM42" s="535"/>
      <c r="BN42" s="535"/>
      <c r="BO42" s="535"/>
      <c r="BP42" s="535"/>
      <c r="BQ42" s="535"/>
      <c r="BR42" s="418"/>
      <c r="BS42" s="418"/>
      <c r="BT42" s="418"/>
      <c r="BU42" s="418"/>
    </row>
    <row r="43" spans="1:73" ht="15.75" customHeight="1" thickBot="1" x14ac:dyDescent="0.3">
      <c r="A43" s="557"/>
      <c r="B43" s="557"/>
      <c r="C43" s="557"/>
      <c r="D43" s="557"/>
      <c r="E43" s="557"/>
      <c r="F43" s="557"/>
      <c r="G43" s="557"/>
      <c r="H43" s="604"/>
      <c r="I43" s="357"/>
      <c r="J43" s="557"/>
      <c r="K43" s="514"/>
      <c r="L43" s="557"/>
      <c r="M43" s="515"/>
      <c r="N43" s="561"/>
      <c r="O43" s="514"/>
      <c r="P43" s="562"/>
      <c r="Q43" s="600"/>
      <c r="R43" s="515"/>
      <c r="S43" s="562"/>
      <c r="T43" s="561"/>
      <c r="U43" s="514"/>
      <c r="V43" s="561"/>
      <c r="W43" s="514"/>
      <c r="X43" s="348">
        <v>3</v>
      </c>
      <c r="Y43" s="340"/>
      <c r="Z43" s="340"/>
      <c r="AA43" s="340"/>
      <c r="AB43" s="376" t="str">
        <f t="shared" si="0"/>
        <v xml:space="preserve">  </v>
      </c>
      <c r="AC43" s="380"/>
      <c r="AD43" s="378" t="str">
        <f>+IFERROR(VLOOKUP($AC43,'4 FORMULAS'!$B$50:$C$52,2,0),"")</f>
        <v/>
      </c>
      <c r="AE43" s="378" t="str">
        <f>+IFERROR(VLOOKUP($AC43,'4 FORMULAS'!$B$50:$D$52,3,0),"")</f>
        <v/>
      </c>
      <c r="AF43" s="341"/>
      <c r="AG43" s="378" t="str">
        <f>+IFERROR(VLOOKUP($AF43,'4 FORMULAS'!$B$53:$C$54,2,0),"")</f>
        <v/>
      </c>
      <c r="AH43" s="342"/>
      <c r="AI43" s="342"/>
      <c r="AJ43" s="342"/>
      <c r="AK43" s="342"/>
      <c r="AL43" s="378" t="str">
        <f t="shared" si="1"/>
        <v/>
      </c>
      <c r="AM43" s="378">
        <f>IF(AE43='4 FORMULAS'!$D$50,AM42-(AM42*AL43),AM42)</f>
        <v>0.36</v>
      </c>
      <c r="AN43" s="378">
        <f>IF(AE43='4 FORMULAS'!$D$52,$AN42-(AN42*$AL43),AN42)</f>
        <v>0.4</v>
      </c>
      <c r="AO43" s="568"/>
      <c r="AP43" s="568"/>
      <c r="AQ43" s="514"/>
      <c r="AR43" s="514"/>
      <c r="AS43" s="515"/>
      <c r="AT43" s="515"/>
      <c r="AU43" s="515"/>
      <c r="AV43" s="515"/>
      <c r="AW43" s="515"/>
      <c r="AX43" s="514"/>
      <c r="AY43" s="514"/>
      <c r="AZ43" s="514"/>
      <c r="BA43" s="535"/>
      <c r="BB43" s="518"/>
      <c r="BC43" s="518"/>
      <c r="BD43" s="518"/>
      <c r="BE43" s="518"/>
      <c r="BF43" s="518"/>
      <c r="BG43" s="518"/>
      <c r="BH43" s="518"/>
      <c r="BI43" s="535"/>
      <c r="BJ43" s="535"/>
      <c r="BK43" s="535"/>
      <c r="BL43" s="535"/>
      <c r="BM43" s="535"/>
      <c r="BN43" s="535"/>
      <c r="BO43" s="535"/>
      <c r="BP43" s="535"/>
      <c r="BQ43" s="535"/>
      <c r="BR43" s="418"/>
      <c r="BS43" s="418"/>
      <c r="BT43" s="418"/>
      <c r="BU43" s="418"/>
    </row>
    <row r="44" spans="1:73" ht="18" hidden="1" customHeight="1" thickBot="1" x14ac:dyDescent="0.3">
      <c r="A44" s="557"/>
      <c r="B44" s="557"/>
      <c r="C44" s="557"/>
      <c r="D44" s="557"/>
      <c r="E44" s="557"/>
      <c r="F44" s="557"/>
      <c r="G44" s="557"/>
      <c r="H44" s="604"/>
      <c r="I44" s="357"/>
      <c r="J44" s="557"/>
      <c r="K44" s="514"/>
      <c r="L44" s="557"/>
      <c r="M44" s="515"/>
      <c r="N44" s="561"/>
      <c r="O44" s="514"/>
      <c r="P44" s="562"/>
      <c r="Q44" s="600"/>
      <c r="R44" s="515"/>
      <c r="S44" s="562"/>
      <c r="T44" s="561"/>
      <c r="U44" s="514"/>
      <c r="V44" s="561"/>
      <c r="W44" s="514"/>
      <c r="X44" s="348">
        <v>4</v>
      </c>
      <c r="Y44" s="340"/>
      <c r="Z44" s="340"/>
      <c r="AA44" s="340"/>
      <c r="AB44" s="376" t="str">
        <f t="shared" si="0"/>
        <v xml:space="preserve">  </v>
      </c>
      <c r="AC44" s="380"/>
      <c r="AD44" s="378" t="str">
        <f>+IFERROR(VLOOKUP($AC44,'4 FORMULAS'!$B$50:$C$52,2,0),"")</f>
        <v/>
      </c>
      <c r="AE44" s="378" t="str">
        <f>+IFERROR(VLOOKUP($AC44,'4 FORMULAS'!$B$50:$D$52,3,0),"")</f>
        <v/>
      </c>
      <c r="AF44" s="341"/>
      <c r="AG44" s="378" t="str">
        <f>+IFERROR(VLOOKUP($AF44,'4 FORMULAS'!$B$53:$C$54,2,0),"")</f>
        <v/>
      </c>
      <c r="AH44" s="342"/>
      <c r="AI44" s="342"/>
      <c r="AJ44" s="342"/>
      <c r="AK44" s="342"/>
      <c r="AL44" s="378" t="str">
        <f t="shared" si="1"/>
        <v/>
      </c>
      <c r="AM44" s="378">
        <f>IF(AE44='4 FORMULAS'!$D$50,AM43-(AM43*AL44),AM43)</f>
        <v>0.36</v>
      </c>
      <c r="AN44" s="378">
        <f>IF(AE44='4 FORMULAS'!$D$52,$AN43-(AN43*$AL44),AN43)</f>
        <v>0.4</v>
      </c>
      <c r="AO44" s="568"/>
      <c r="AP44" s="568"/>
      <c r="AQ44" s="514"/>
      <c r="AR44" s="514"/>
      <c r="AS44" s="515"/>
      <c r="AT44" s="515"/>
      <c r="AU44" s="515"/>
      <c r="AV44" s="515"/>
      <c r="AW44" s="515"/>
      <c r="AX44" s="514"/>
      <c r="AY44" s="514"/>
      <c r="AZ44" s="514"/>
      <c r="BA44" s="535"/>
      <c r="BB44" s="518"/>
      <c r="BC44" s="518"/>
      <c r="BD44" s="518"/>
      <c r="BE44" s="518"/>
      <c r="BF44" s="518"/>
      <c r="BG44" s="518"/>
      <c r="BH44" s="518"/>
      <c r="BI44" s="535"/>
      <c r="BJ44" s="535"/>
      <c r="BK44" s="535"/>
      <c r="BL44" s="535"/>
      <c r="BM44" s="535"/>
      <c r="BN44" s="535"/>
      <c r="BO44" s="535"/>
      <c r="BP44" s="535"/>
      <c r="BQ44" s="535"/>
      <c r="BR44" s="418"/>
      <c r="BS44" s="418"/>
      <c r="BT44" s="418"/>
      <c r="BU44" s="418"/>
    </row>
    <row r="45" spans="1:73" ht="18" hidden="1" customHeight="1" thickBot="1" x14ac:dyDescent="0.3">
      <c r="A45" s="557"/>
      <c r="B45" s="557"/>
      <c r="C45" s="557"/>
      <c r="D45" s="557"/>
      <c r="E45" s="557"/>
      <c r="F45" s="557"/>
      <c r="G45" s="557"/>
      <c r="H45" s="604"/>
      <c r="I45" s="357"/>
      <c r="J45" s="557"/>
      <c r="K45" s="514"/>
      <c r="L45" s="557"/>
      <c r="M45" s="515"/>
      <c r="N45" s="561"/>
      <c r="O45" s="514"/>
      <c r="P45" s="562"/>
      <c r="Q45" s="600"/>
      <c r="R45" s="515"/>
      <c r="S45" s="562"/>
      <c r="T45" s="561"/>
      <c r="U45" s="514"/>
      <c r="V45" s="561"/>
      <c r="W45" s="514"/>
      <c r="X45" s="348">
        <v>5</v>
      </c>
      <c r="Y45" s="340"/>
      <c r="Z45" s="340"/>
      <c r="AA45" s="340"/>
      <c r="AB45" s="376" t="str">
        <f t="shared" si="0"/>
        <v xml:space="preserve">  </v>
      </c>
      <c r="AC45" s="380"/>
      <c r="AD45" s="378" t="str">
        <f>+IFERROR(VLOOKUP($AC45,'4 FORMULAS'!$B$50:$C$52,2,0),"")</f>
        <v/>
      </c>
      <c r="AE45" s="378" t="str">
        <f>+IFERROR(VLOOKUP($AC45,'4 FORMULAS'!$B$50:$D$52,3,0),"")</f>
        <v/>
      </c>
      <c r="AF45" s="341"/>
      <c r="AG45" s="378" t="str">
        <f>+IFERROR(VLOOKUP($AF45,'4 FORMULAS'!$B$53:$C$54,2,0),"")</f>
        <v/>
      </c>
      <c r="AH45" s="342"/>
      <c r="AI45" s="342"/>
      <c r="AJ45" s="342"/>
      <c r="AK45" s="342"/>
      <c r="AL45" s="378" t="str">
        <f t="shared" si="1"/>
        <v/>
      </c>
      <c r="AM45" s="378">
        <f>IF(AE45='4 FORMULAS'!$D$50,AM44-(AM44*AL45),AM44)</f>
        <v>0.36</v>
      </c>
      <c r="AN45" s="378">
        <f>IF(AE45='4 FORMULAS'!$D$52,$AN44-(AN44*$AL45),AN44)</f>
        <v>0.4</v>
      </c>
      <c r="AO45" s="568"/>
      <c r="AP45" s="568"/>
      <c r="AQ45" s="514"/>
      <c r="AR45" s="514"/>
      <c r="AS45" s="515"/>
      <c r="AT45" s="515"/>
      <c r="AU45" s="515"/>
      <c r="AV45" s="515"/>
      <c r="AW45" s="515"/>
      <c r="AX45" s="514"/>
      <c r="AY45" s="514"/>
      <c r="AZ45" s="514"/>
      <c r="BA45" s="535"/>
      <c r="BB45" s="518"/>
      <c r="BC45" s="518"/>
      <c r="BD45" s="518"/>
      <c r="BE45" s="518"/>
      <c r="BF45" s="518"/>
      <c r="BG45" s="518"/>
      <c r="BH45" s="518"/>
      <c r="BI45" s="535"/>
      <c r="BJ45" s="535"/>
      <c r="BK45" s="535"/>
      <c r="BL45" s="535"/>
      <c r="BM45" s="535"/>
      <c r="BN45" s="535"/>
      <c r="BO45" s="535"/>
      <c r="BP45" s="535"/>
      <c r="BQ45" s="535"/>
      <c r="BR45" s="418"/>
      <c r="BS45" s="418"/>
      <c r="BT45" s="418"/>
      <c r="BU45" s="418"/>
    </row>
    <row r="46" spans="1:73" ht="17.25" hidden="1" customHeight="1" thickBot="1" x14ac:dyDescent="0.3">
      <c r="A46" s="557"/>
      <c r="B46" s="557"/>
      <c r="C46" s="557"/>
      <c r="D46" s="557"/>
      <c r="E46" s="557"/>
      <c r="F46" s="557"/>
      <c r="G46" s="557"/>
      <c r="H46" s="604"/>
      <c r="I46" s="357"/>
      <c r="J46" s="557"/>
      <c r="K46" s="514"/>
      <c r="L46" s="557"/>
      <c r="M46" s="515"/>
      <c r="N46" s="561"/>
      <c r="O46" s="514"/>
      <c r="P46" s="562"/>
      <c r="Q46" s="600"/>
      <c r="R46" s="515"/>
      <c r="S46" s="562"/>
      <c r="T46" s="561"/>
      <c r="U46" s="514"/>
      <c r="V46" s="561"/>
      <c r="W46" s="514"/>
      <c r="X46" s="348">
        <v>6</v>
      </c>
      <c r="Y46" s="340"/>
      <c r="Z46" s="340"/>
      <c r="AA46" s="340"/>
      <c r="AB46" s="376" t="str">
        <f t="shared" si="0"/>
        <v xml:space="preserve">  </v>
      </c>
      <c r="AC46" s="380"/>
      <c r="AD46" s="378" t="str">
        <f>+IFERROR(VLOOKUP($AC46,'4 FORMULAS'!$B$50:$C$52,2,0),"")</f>
        <v/>
      </c>
      <c r="AE46" s="378" t="str">
        <f>+IFERROR(VLOOKUP($AC46,'4 FORMULAS'!$B$50:$D$52,3,0),"")</f>
        <v/>
      </c>
      <c r="AF46" s="341"/>
      <c r="AG46" s="378" t="str">
        <f>+IFERROR(VLOOKUP($AF46,'4 FORMULAS'!$B$53:$C$54,2,0),"")</f>
        <v/>
      </c>
      <c r="AH46" s="342"/>
      <c r="AI46" s="342"/>
      <c r="AJ46" s="342"/>
      <c r="AK46" s="342"/>
      <c r="AL46" s="378" t="str">
        <f t="shared" si="1"/>
        <v/>
      </c>
      <c r="AM46" s="378">
        <f>IF(AE46='4 FORMULAS'!$D$50,AM45-(AM45*AL46),AM45)</f>
        <v>0.36</v>
      </c>
      <c r="AN46" s="378">
        <f>IF(AE46='4 FORMULAS'!$D$52,$AN45-(AN45*$AL46),AN45)</f>
        <v>0.4</v>
      </c>
      <c r="AO46" s="568"/>
      <c r="AP46" s="568"/>
      <c r="AQ46" s="514"/>
      <c r="AR46" s="514"/>
      <c r="AS46" s="515"/>
      <c r="AT46" s="515"/>
      <c r="AU46" s="515"/>
      <c r="AV46" s="515"/>
      <c r="AW46" s="515"/>
      <c r="AX46" s="514"/>
      <c r="AY46" s="514"/>
      <c r="AZ46" s="514"/>
      <c r="BA46" s="535"/>
      <c r="BB46" s="519"/>
      <c r="BC46" s="519"/>
      <c r="BD46" s="519"/>
      <c r="BE46" s="519"/>
      <c r="BF46" s="519"/>
      <c r="BG46" s="519"/>
      <c r="BH46" s="519"/>
      <c r="BI46" s="535"/>
      <c r="BJ46" s="535"/>
      <c r="BK46" s="535"/>
      <c r="BL46" s="535"/>
      <c r="BM46" s="535"/>
      <c r="BN46" s="535"/>
      <c r="BO46" s="535"/>
      <c r="BP46" s="535"/>
      <c r="BQ46" s="535"/>
      <c r="BR46" s="418"/>
      <c r="BS46" s="418"/>
      <c r="BT46" s="418"/>
      <c r="BU46" s="418"/>
    </row>
    <row r="47" spans="1:73" ht="89.25" customHeight="1" x14ac:dyDescent="0.25">
      <c r="A47" s="557" t="s">
        <v>112</v>
      </c>
      <c r="B47" s="557" t="s">
        <v>532</v>
      </c>
      <c r="C47" s="557" t="s">
        <v>178</v>
      </c>
      <c r="D47" s="557" t="s">
        <v>372</v>
      </c>
      <c r="E47" s="555" t="s">
        <v>893</v>
      </c>
      <c r="F47" s="555" t="s">
        <v>894</v>
      </c>
      <c r="G47" s="553" t="s">
        <v>779</v>
      </c>
      <c r="H47" s="604" t="str">
        <f t="shared" ref="H47" si="21">+CONCATENATE(D47," ",E47," "," ",F47," ",G47)</f>
        <v>Posibilidad de incumplimiento de los objetivos por el alto volumen de peticiones  ciudadanas recibidas a través de los diferentes canales de atención(presencial, virtual, web y telefónico) para su ingreso y registro en la plataforma   debido a la recepción de peticiones a través de múltiples canales de atención (presencial, virtual, web y telefónico), lo que puede dificultar su registro, respuesta y traslado dentro de los tiempos establecidos por la ley.
 lo que ocasiona el riesgo de incumplimiento en los términos legales para la atención y respuesta de las peticiones ciudadanas.</v>
      </c>
      <c r="I47" s="357"/>
      <c r="J47" s="557" t="s">
        <v>193</v>
      </c>
      <c r="K47" s="514" t="str">
        <f>IFERROR(VLOOKUP('2 MAPA FINAL'!$J47,Tabla3[],2,0),"")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47" s="557">
        <v>2400</v>
      </c>
      <c r="M47" s="515" t="str">
        <f>+IF(L47="","",IF(L47&lt;='3 FORMULA PROBABILIDADES'!$S$9,'3 FORMULA PROBABILIDADES'!$Q$9,IF(L47&lt;='3 FORMULA PROBABILIDADES'!$S$10,'3 FORMULA PROBABILIDADES'!$Q$10,IF(L47&lt;='3 FORMULA PROBABILIDADES'!$S$11,'3 FORMULA PROBABILIDADES'!$Q$11,IF(L47&lt;='3 FORMULA PROBABILIDADES'!$S$12,'3 FORMULA PROBABILIDADES'!$Q$12,IF(L47&gt;='3 FORMULA PROBABILIDADES'!$R$13,'3 FORMULA PROBABILIDADES'!$Q$13,""))))))</f>
        <v>La actividad que conlleva el riesgo se ejecuta más de 1.000 veces por año</v>
      </c>
      <c r="N47" s="561">
        <f>+IF(M47="","",IF(M47='3 FORMULA PROBABILIDADES'!$Q$9, '3 FORMULA PROBABILIDADES'!$T$9,IF(M47='3 FORMULA PROBABILIDADES'!$Q$10, '3 FORMULA PROBABILIDADES'!$T$10,IF(M47='3 FORMULA PROBABILIDADES'!$Q$11, '3 FORMULA PROBABILIDADES'!$T$11,IF(M47='3 FORMULA PROBABILIDADES'!$Q$12, '3 FORMULA PROBABILIDADES'!$T$12,IF(M47='3 FORMULA PROBABILIDADES'!$Q$13, '3 FORMULA PROBABILIDADES'!$T$13))))))</f>
        <v>1</v>
      </c>
      <c r="O47" s="514" t="str">
        <f>+IF(M47="","",IF(M47='3 FORMULA PROBABILIDADES'!$Q$9, '3 FORMULA PROBABILIDADES'!$P$9,IF(M47='3 FORMULA PROBABILIDADES'!$Q$10, '3 FORMULA PROBABILIDADES'!$P$10,IF(M47='3 FORMULA PROBABILIDADES'!$Q$11, '3 FORMULA PROBABILIDADES'!$P$11,IF(M47='3 FORMULA PROBABILIDADES'!$Q$12, '3 FORMULA PROBABILIDADES'!$P$12,IF(M47='3 FORMULA PROBABILIDADES'!$Q$13, '3 FORMULA PROBABILIDADES'!$P$13))))))</f>
        <v>Muy Alta</v>
      </c>
      <c r="P47" s="562" t="s">
        <v>263</v>
      </c>
      <c r="Q47" s="600" t="str">
        <f>+IF(P47="","",IF(P47="N/A","",IF(OR(P47='3 FORMULA PROBABILIDADES'!$X$9, P47='3 FORMULA PROBABILIDADES'!$Y$9), '3 FORMULA PROBABILIDADES'!$W$9,IF(OR(P47='3 FORMULA PROBABILIDADES'!$X$10, P47='3 FORMULA PROBABILIDADES'!$Y$10), '3 FORMULA PROBABILIDADES'!$W$10,IF(OR(P47='3 FORMULA PROBABILIDADES'!$X$11, P47='3 FORMULA PROBABILIDADES'!$Y$11), '3 FORMULA PROBABILIDADES'!$W$11,IF(OR(P47='3 FORMULA PROBABILIDADES'!$X$12, P47='3 FORMULA PROBABILIDADES'!$Y$12), '3 FORMULA PROBABILIDADES'!$W$12,IF(OR(P47='3 FORMULA PROBABILIDADES'!$X$13, P47='3 FORMULA PROBABILIDADES'!$Y$13), '3 FORMULA PROBABILIDADES'!$W$13)))))))</f>
        <v/>
      </c>
      <c r="R47" s="515" t="str">
        <f>+IF(P47="","",IF(P47="N/A","",IF(OR(P47='3 FORMULA PROBABILIDADES'!$X$9, P47='3 FORMULA PROBABILIDADES'!$Y$9), '3 FORMULA PROBABILIDADES'!$V$9,IF(OR(P47='3 FORMULA PROBABILIDADES'!$X$10, P47='3 FORMULA PROBABILIDADES'!$Y$10), '3 FORMULA PROBABILIDADES'!$V$10,IF(OR(P47='3 FORMULA PROBABILIDADES'!$X$11, P47='3 FORMULA PROBABILIDADES'!$Y$11), '3 FORMULA PROBABILIDADES'!$V$11,IF(OR(P47='3 FORMULA PROBABILIDADES'!$X$12, P47='3 FORMULA PROBABILIDADES'!$Y$12), '3 FORMULA PROBABILIDADES'!$V$12,IF(OR(P47='3 FORMULA PROBABILIDADES'!$X$13, P47='3 FORMULA PROBABILIDADES'!$Y$13), '3 FORMULA PROBABILIDADES'!$V$13)))))))</f>
        <v/>
      </c>
      <c r="S47" s="562" t="s">
        <v>382</v>
      </c>
      <c r="T47" s="561">
        <f>+IF(S47="","",IF(S47="N/A","",IF(OR(S47='3 FORMULA PROBABILIDADES'!$X$9, S47='3 FORMULA PROBABILIDADES'!$Y$9), '3 FORMULA PROBABILIDADES'!$W$9,IF(OR(S47='3 FORMULA PROBABILIDADES'!$X$10, S47='3 FORMULA PROBABILIDADES'!$Y$10), '3 FORMULA PROBABILIDADES'!$W$10,IF(OR(S47='3 FORMULA PROBABILIDADES'!$X$11, S47='3 FORMULA PROBABILIDADES'!$Y$11), '3 FORMULA PROBABILIDADES'!$W$11,IF(OR(S47='3 FORMULA PROBABILIDADES'!$X$12, S47='3 FORMULA PROBABILIDADES'!$Y$12), '3 FORMULA PROBABILIDADES'!$W$12,IF(OR(S47='3 FORMULA PROBABILIDADES'!$X$13, S47='3 FORMULA PROBABILIDADES'!$Y$13), '3 FORMULA PROBABILIDADES'!$W$13)))))))</f>
        <v>0.8</v>
      </c>
      <c r="U47" s="514" t="str">
        <f>+IF(S47="","",IF(S47="N/A","",IF(OR(S47='3 FORMULA PROBABILIDADES'!$X$9, S47='3 FORMULA PROBABILIDADES'!$Y$9), '3 FORMULA PROBABILIDADES'!$V$9,IF(OR(S47='3 FORMULA PROBABILIDADES'!$X$10, S47='3 FORMULA PROBABILIDADES'!$Y$10), '3 FORMULA PROBABILIDADES'!$V$10,IF(OR(S47='3 FORMULA PROBABILIDADES'!$X$11, S47='3 FORMULA PROBABILIDADES'!$Y$11), '3 FORMULA PROBABILIDADES'!$V$11,IF(OR(S47='3 FORMULA PROBABILIDADES'!$X$12, S47='3 FORMULA PROBABILIDADES'!$Y$12), '3 FORMULA PROBABILIDADES'!$V$12,IF(OR(S47='3 FORMULA PROBABILIDADES'!$X$13, S47='3 FORMULA PROBABILIDADES'!$Y$13), '3 FORMULA PROBABILIDADES'!$V$13)))))))</f>
        <v>Mayor</v>
      </c>
      <c r="V47" s="561">
        <f t="shared" ref="V47" si="22">+IF(Q47="",T47,IF(T47="",Q47,IF(Q47&gt;T47,Q47,T47)))</f>
        <v>0.8</v>
      </c>
      <c r="W47" s="514" t="str">
        <f>+IF(V47="","",IF(V47='3 FORMULA PROBABILIDADES'!$W$9, '3 FORMULA PROBABILIDADES'!$V$9,IF(V47='3 FORMULA PROBABILIDADES'!$W$10, '3 FORMULA PROBABILIDADES'!$V$10,IF(V47='3 FORMULA PROBABILIDADES'!$W$11, '3 FORMULA PROBABILIDADES'!$V$11,IF(V47='3 FORMULA PROBABILIDADES'!$W$12, '3 FORMULA PROBABILIDADES'!$V$12,IF(V47='3 FORMULA PROBABILIDADES'!$W$13, '3 FORMULA PROBABILIDADES'!$V$13))))))</f>
        <v>Mayor</v>
      </c>
      <c r="X47" s="348">
        <v>1</v>
      </c>
      <c r="Y47" s="380" t="s">
        <v>533</v>
      </c>
      <c r="Z47" s="380" t="s">
        <v>781</v>
      </c>
      <c r="AA47" s="380" t="s">
        <v>534</v>
      </c>
      <c r="AB47" s="376" t="str">
        <f t="shared" si="0"/>
        <v>El Defensor del ciudadano realiza seguimiento diario al registro y reporte que arroja la plataforma de asignación, trámite y traslado de las PQRS recibidas a través de los diferentes canales de atención, con el fin de garantizar su gestión oportuna dentro de los términos legales establecidos. Permanente: se realiza seguimiento al registro, trámite y traslado de las PQRS recibidas por los diferentes canales de atención.</v>
      </c>
      <c r="AC47" s="380" t="s">
        <v>143</v>
      </c>
      <c r="AD47" s="378">
        <f>+IFERROR(VLOOKUP($AC47,'4 FORMULAS'!$B$50:$C$52,2,0),"")</f>
        <v>0.25</v>
      </c>
      <c r="AE47" s="378" t="str">
        <f>+IFERROR(VLOOKUP($AC47,'4 FORMULAS'!$B$50:$D$52,3,0),"")</f>
        <v>Probabilidad</v>
      </c>
      <c r="AF47" s="341" t="s">
        <v>155</v>
      </c>
      <c r="AG47" s="378">
        <f>+IFERROR(VLOOKUP($AF47,'4 FORMULAS'!$B$53:$C$54,2,0),"")</f>
        <v>0.15</v>
      </c>
      <c r="AH47" s="342" t="s">
        <v>145</v>
      </c>
      <c r="AI47" s="342" t="s">
        <v>236</v>
      </c>
      <c r="AJ47" s="342" t="s">
        <v>147</v>
      </c>
      <c r="AK47" s="342" t="s">
        <v>148</v>
      </c>
      <c r="AL47" s="378">
        <f t="shared" si="1"/>
        <v>0.4</v>
      </c>
      <c r="AM47" s="378">
        <f>IF(AE47='4 FORMULAS'!$D$50,N47-(N47*AL47),N47)</f>
        <v>0.6</v>
      </c>
      <c r="AN47" s="378">
        <f>IF(AE47='4 FORMULAS'!$D$52,$V47-($V47*$AL47),$V47)</f>
        <v>0.8</v>
      </c>
      <c r="AO47" s="568">
        <f t="shared" ref="AO47:AP47" si="23">+IF(AM52="","",AM52)</f>
        <v>0.6</v>
      </c>
      <c r="AP47" s="568">
        <f t="shared" si="23"/>
        <v>0.8</v>
      </c>
      <c r="AQ47" s="514" t="str">
        <f t="shared" ref="AQ47" si="24">+IF(W47="Leve","No requiere plan de acción",IF(W47="Menor","Bajo",IF(W47="Moderado","Moderado",IF(W47="Mayor","Alto",IF(W47="Catastrófico","Extremo",IF(W47="",""))))))</f>
        <v>Alto</v>
      </c>
      <c r="AR47" s="514" t="s">
        <v>150</v>
      </c>
      <c r="AS47" s="514" t="s">
        <v>1093</v>
      </c>
      <c r="AT47" s="511">
        <v>46142</v>
      </c>
      <c r="AU47" s="598" t="s">
        <v>1095</v>
      </c>
      <c r="AV47" s="582">
        <v>46148</v>
      </c>
      <c r="AW47" s="515" t="s">
        <v>1077</v>
      </c>
      <c r="AX47" s="597"/>
      <c r="AY47" s="514"/>
      <c r="AZ47" s="514"/>
      <c r="BA47" s="517"/>
      <c r="BB47" s="517" t="s">
        <v>325</v>
      </c>
      <c r="BC47" s="517" t="s">
        <v>324</v>
      </c>
      <c r="BD47" s="517" t="s">
        <v>974</v>
      </c>
      <c r="BE47" s="635" t="s">
        <v>324</v>
      </c>
      <c r="BF47" s="517" t="s">
        <v>263</v>
      </c>
      <c r="BG47" s="517" t="s">
        <v>263</v>
      </c>
      <c r="BH47" s="517">
        <v>33.299999999999997</v>
      </c>
      <c r="BI47" s="535"/>
      <c r="BJ47" s="546"/>
      <c r="BK47" s="546"/>
      <c r="BL47" s="546"/>
      <c r="BM47" s="546"/>
      <c r="BN47" s="535"/>
      <c r="BO47" s="535"/>
      <c r="BP47" s="536">
        <v>1</v>
      </c>
      <c r="BQ47" s="535" t="s">
        <v>1071</v>
      </c>
      <c r="BR47" s="418"/>
      <c r="BS47" s="418"/>
      <c r="BT47" s="418"/>
      <c r="BU47" s="418"/>
    </row>
    <row r="48" spans="1:73" ht="63.75" customHeight="1" x14ac:dyDescent="0.25">
      <c r="A48" s="557"/>
      <c r="B48" s="557"/>
      <c r="C48" s="557"/>
      <c r="D48" s="557"/>
      <c r="E48" s="557"/>
      <c r="F48" s="557"/>
      <c r="G48" s="554"/>
      <c r="H48" s="604"/>
      <c r="I48" s="357"/>
      <c r="J48" s="557"/>
      <c r="K48" s="514"/>
      <c r="L48" s="557"/>
      <c r="M48" s="515"/>
      <c r="N48" s="561"/>
      <c r="O48" s="514"/>
      <c r="P48" s="562"/>
      <c r="Q48" s="600"/>
      <c r="R48" s="515"/>
      <c r="S48" s="562"/>
      <c r="T48" s="561"/>
      <c r="U48" s="514"/>
      <c r="V48" s="561"/>
      <c r="W48" s="514"/>
      <c r="X48" s="348">
        <v>2</v>
      </c>
      <c r="Y48" s="340"/>
      <c r="Z48" s="340"/>
      <c r="AA48" s="340"/>
      <c r="AB48" s="376" t="str">
        <f t="shared" si="0"/>
        <v xml:space="preserve">  </v>
      </c>
      <c r="AC48" s="380"/>
      <c r="AD48" s="378" t="str">
        <f>+IFERROR(VLOOKUP($AC48,'4 FORMULAS'!$B$50:$C$52,2,0),"")</f>
        <v/>
      </c>
      <c r="AE48" s="378" t="str">
        <f>+IFERROR(VLOOKUP($AC48,'4 FORMULAS'!$B$50:$D$52,3,0),"")</f>
        <v/>
      </c>
      <c r="AF48" s="341"/>
      <c r="AG48" s="378" t="str">
        <f>+IFERROR(VLOOKUP($AF48,'4 FORMULAS'!$B$53:$C$54,2,0),"")</f>
        <v/>
      </c>
      <c r="AH48" s="342"/>
      <c r="AI48" s="342"/>
      <c r="AJ48" s="342"/>
      <c r="AK48" s="342"/>
      <c r="AL48" s="378" t="str">
        <f t="shared" si="1"/>
        <v/>
      </c>
      <c r="AM48" s="378">
        <f>IF(AE48='4 FORMULAS'!$D$50,AM47-(AM47*AL48),AM47)</f>
        <v>0.6</v>
      </c>
      <c r="AN48" s="378">
        <f>IF(AE48='4 FORMULAS'!$D$52,$AN47-(AN47*$AL48),AN47)</f>
        <v>0.8</v>
      </c>
      <c r="AO48" s="568"/>
      <c r="AP48" s="568"/>
      <c r="AQ48" s="514"/>
      <c r="AR48" s="514"/>
      <c r="AS48" s="514"/>
      <c r="AT48" s="509"/>
      <c r="AU48" s="514"/>
      <c r="AV48" s="515"/>
      <c r="AW48" s="515"/>
      <c r="AX48" s="514"/>
      <c r="AY48" s="514"/>
      <c r="AZ48" s="514"/>
      <c r="BA48" s="518"/>
      <c r="BB48" s="518"/>
      <c r="BC48" s="518"/>
      <c r="BD48" s="518"/>
      <c r="BE48" s="636"/>
      <c r="BF48" s="518"/>
      <c r="BG48" s="518"/>
      <c r="BH48" s="518"/>
      <c r="BI48" s="535"/>
      <c r="BJ48" s="546"/>
      <c r="BK48" s="546"/>
      <c r="BL48" s="546"/>
      <c r="BM48" s="546"/>
      <c r="BN48" s="535"/>
      <c r="BO48" s="535"/>
      <c r="BP48" s="535"/>
      <c r="BQ48" s="535"/>
      <c r="BR48" s="418"/>
      <c r="BS48" s="418"/>
      <c r="BT48" s="418"/>
      <c r="BU48" s="418"/>
    </row>
    <row r="49" spans="1:73" ht="6" customHeight="1" x14ac:dyDescent="0.25">
      <c r="A49" s="557"/>
      <c r="B49" s="557"/>
      <c r="C49" s="557"/>
      <c r="D49" s="557"/>
      <c r="E49" s="557"/>
      <c r="F49" s="557"/>
      <c r="G49" s="554"/>
      <c r="H49" s="604"/>
      <c r="I49" s="357"/>
      <c r="J49" s="557"/>
      <c r="K49" s="514"/>
      <c r="L49" s="557"/>
      <c r="M49" s="515"/>
      <c r="N49" s="561"/>
      <c r="O49" s="514"/>
      <c r="P49" s="562"/>
      <c r="Q49" s="600"/>
      <c r="R49" s="515"/>
      <c r="S49" s="562"/>
      <c r="T49" s="561"/>
      <c r="U49" s="514"/>
      <c r="V49" s="561"/>
      <c r="W49" s="514"/>
      <c r="X49" s="348">
        <v>3</v>
      </c>
      <c r="Y49" s="340"/>
      <c r="Z49" s="340"/>
      <c r="AA49" s="340"/>
      <c r="AB49" s="376" t="str">
        <f t="shared" si="0"/>
        <v xml:space="preserve">  </v>
      </c>
      <c r="AC49" s="380"/>
      <c r="AD49" s="378" t="str">
        <f>+IFERROR(VLOOKUP($AC49,'4 FORMULAS'!$B$50:$C$52,2,0),"")</f>
        <v/>
      </c>
      <c r="AE49" s="378" t="str">
        <f>+IFERROR(VLOOKUP($AC49,'4 FORMULAS'!$B$50:$D$52,3,0),"")</f>
        <v/>
      </c>
      <c r="AF49" s="341"/>
      <c r="AG49" s="378" t="str">
        <f>+IFERROR(VLOOKUP($AF49,'4 FORMULAS'!$B$53:$C$54,2,0),"")</f>
        <v/>
      </c>
      <c r="AH49" s="342"/>
      <c r="AI49" s="342"/>
      <c r="AJ49" s="342"/>
      <c r="AK49" s="342"/>
      <c r="AL49" s="378" t="str">
        <f t="shared" si="1"/>
        <v/>
      </c>
      <c r="AM49" s="378">
        <f>IF(AE49='4 FORMULAS'!$D$50,AM48-(AM48*AL49),AM48)</f>
        <v>0.6</v>
      </c>
      <c r="AN49" s="378">
        <f>IF(AE49='4 FORMULAS'!$D$52,$AN48-(AN48*$AL49),AN48)</f>
        <v>0.8</v>
      </c>
      <c r="AO49" s="568"/>
      <c r="AP49" s="568"/>
      <c r="AQ49" s="514"/>
      <c r="AR49" s="514"/>
      <c r="AS49" s="514"/>
      <c r="AT49" s="509"/>
      <c r="AU49" s="514"/>
      <c r="AV49" s="515"/>
      <c r="AW49" s="515"/>
      <c r="AX49" s="514"/>
      <c r="AY49" s="514"/>
      <c r="AZ49" s="514"/>
      <c r="BA49" s="518"/>
      <c r="BB49" s="518"/>
      <c r="BC49" s="518"/>
      <c r="BD49" s="518"/>
      <c r="BE49" s="636"/>
      <c r="BF49" s="518"/>
      <c r="BG49" s="518"/>
      <c r="BH49" s="518"/>
      <c r="BI49" s="535"/>
      <c r="BJ49" s="546"/>
      <c r="BK49" s="546"/>
      <c r="BL49" s="546"/>
      <c r="BM49" s="546"/>
      <c r="BN49" s="535"/>
      <c r="BO49" s="535"/>
      <c r="BP49" s="535"/>
      <c r="BQ49" s="535"/>
      <c r="BR49" s="418"/>
      <c r="BS49" s="418"/>
      <c r="BT49" s="418"/>
      <c r="BU49" s="418"/>
    </row>
    <row r="50" spans="1:73" ht="63.75" hidden="1" customHeight="1" thickBot="1" x14ac:dyDescent="0.3">
      <c r="A50" s="557"/>
      <c r="B50" s="557"/>
      <c r="C50" s="557"/>
      <c r="D50" s="557"/>
      <c r="E50" s="557"/>
      <c r="F50" s="557"/>
      <c r="G50" s="554"/>
      <c r="H50" s="604"/>
      <c r="I50" s="357"/>
      <c r="J50" s="557"/>
      <c r="K50" s="514"/>
      <c r="L50" s="557"/>
      <c r="M50" s="515"/>
      <c r="N50" s="561"/>
      <c r="O50" s="514"/>
      <c r="P50" s="562"/>
      <c r="Q50" s="600"/>
      <c r="R50" s="515"/>
      <c r="S50" s="562"/>
      <c r="T50" s="561"/>
      <c r="U50" s="514"/>
      <c r="V50" s="561"/>
      <c r="W50" s="514"/>
      <c r="X50" s="348">
        <v>4</v>
      </c>
      <c r="Y50" s="340"/>
      <c r="Z50" s="340"/>
      <c r="AA50" s="340"/>
      <c r="AB50" s="376" t="str">
        <f t="shared" si="0"/>
        <v xml:space="preserve">  </v>
      </c>
      <c r="AC50" s="380"/>
      <c r="AD50" s="378" t="str">
        <f>+IFERROR(VLOOKUP($AC50,'4 FORMULAS'!$B$50:$C$52,2,0),"")</f>
        <v/>
      </c>
      <c r="AE50" s="378" t="str">
        <f>+IFERROR(VLOOKUP($AC50,'4 FORMULAS'!$B$50:$D$52,3,0),"")</f>
        <v/>
      </c>
      <c r="AF50" s="341"/>
      <c r="AG50" s="378" t="str">
        <f>+IFERROR(VLOOKUP($AF50,'4 FORMULAS'!$B$53:$C$54,2,0),"")</f>
        <v/>
      </c>
      <c r="AH50" s="342"/>
      <c r="AI50" s="342"/>
      <c r="AJ50" s="342"/>
      <c r="AK50" s="342"/>
      <c r="AL50" s="378" t="str">
        <f t="shared" si="1"/>
        <v/>
      </c>
      <c r="AM50" s="378">
        <f>IF(AE50='4 FORMULAS'!$D$50,AM49-(AM49*AL50),AM49)</f>
        <v>0.6</v>
      </c>
      <c r="AN50" s="378">
        <f>IF(AE50='4 FORMULAS'!$D$52,$AN49-(AN49*$AL50),AN49)</f>
        <v>0.8</v>
      </c>
      <c r="AO50" s="568"/>
      <c r="AP50" s="568"/>
      <c r="AQ50" s="514"/>
      <c r="AR50" s="514"/>
      <c r="AS50" s="514"/>
      <c r="AT50" s="509"/>
      <c r="AU50" s="514"/>
      <c r="AV50" s="515"/>
      <c r="AW50" s="515"/>
      <c r="AX50" s="514"/>
      <c r="AY50" s="514"/>
      <c r="AZ50" s="514"/>
      <c r="BA50" s="518"/>
      <c r="BB50" s="518"/>
      <c r="BC50" s="518"/>
      <c r="BD50" s="518"/>
      <c r="BE50" s="636"/>
      <c r="BF50" s="518"/>
      <c r="BG50" s="518"/>
      <c r="BH50" s="518"/>
      <c r="BI50" s="535"/>
      <c r="BJ50" s="546"/>
      <c r="BK50" s="546"/>
      <c r="BL50" s="546"/>
      <c r="BM50" s="546"/>
      <c r="BN50" s="535"/>
      <c r="BO50" s="535"/>
      <c r="BP50" s="535"/>
      <c r="BQ50" s="535"/>
      <c r="BR50" s="418"/>
      <c r="BS50" s="418"/>
      <c r="BT50" s="418"/>
      <c r="BU50" s="418"/>
    </row>
    <row r="51" spans="1:73" ht="60.75" hidden="1" customHeight="1" thickBot="1" x14ac:dyDescent="0.3">
      <c r="A51" s="557"/>
      <c r="B51" s="557"/>
      <c r="C51" s="557"/>
      <c r="D51" s="557"/>
      <c r="E51" s="557"/>
      <c r="F51" s="557"/>
      <c r="G51" s="554"/>
      <c r="H51" s="604"/>
      <c r="I51" s="357"/>
      <c r="J51" s="557"/>
      <c r="K51" s="514"/>
      <c r="L51" s="557"/>
      <c r="M51" s="515"/>
      <c r="N51" s="561"/>
      <c r="O51" s="514"/>
      <c r="P51" s="562"/>
      <c r="Q51" s="600"/>
      <c r="R51" s="515"/>
      <c r="S51" s="562"/>
      <c r="T51" s="561"/>
      <c r="U51" s="514"/>
      <c r="V51" s="561"/>
      <c r="W51" s="514"/>
      <c r="X51" s="348">
        <v>5</v>
      </c>
      <c r="Y51" s="340"/>
      <c r="Z51" s="340"/>
      <c r="AA51" s="340"/>
      <c r="AB51" s="376" t="str">
        <f t="shared" si="0"/>
        <v xml:space="preserve">  </v>
      </c>
      <c r="AC51" s="380"/>
      <c r="AD51" s="378" t="str">
        <f>+IFERROR(VLOOKUP($AC51,'4 FORMULAS'!$B$50:$C$52,2,0),"")</f>
        <v/>
      </c>
      <c r="AE51" s="378" t="str">
        <f>+IFERROR(VLOOKUP($AC51,'4 FORMULAS'!$B$50:$D$52,3,0),"")</f>
        <v/>
      </c>
      <c r="AF51" s="341"/>
      <c r="AG51" s="378" t="str">
        <f>+IFERROR(VLOOKUP($AF51,'4 FORMULAS'!$B$53:$C$54,2,0),"")</f>
        <v/>
      </c>
      <c r="AH51" s="342"/>
      <c r="AI51" s="342"/>
      <c r="AJ51" s="342"/>
      <c r="AK51" s="342"/>
      <c r="AL51" s="378" t="str">
        <f t="shared" si="1"/>
        <v/>
      </c>
      <c r="AM51" s="378">
        <f>IF(AE51='4 FORMULAS'!$D$50,AM50-(AM50*AL51),AM50)</f>
        <v>0.6</v>
      </c>
      <c r="AN51" s="378">
        <f>IF(AE51='4 FORMULAS'!$D$52,$AN50-(AN50*$AL51),AN50)</f>
        <v>0.8</v>
      </c>
      <c r="AO51" s="568"/>
      <c r="AP51" s="568"/>
      <c r="AQ51" s="514"/>
      <c r="AR51" s="514"/>
      <c r="AS51" s="514"/>
      <c r="AT51" s="509"/>
      <c r="AU51" s="514"/>
      <c r="AV51" s="515"/>
      <c r="AW51" s="515"/>
      <c r="AX51" s="514"/>
      <c r="AY51" s="514"/>
      <c r="AZ51" s="514"/>
      <c r="BA51" s="518"/>
      <c r="BB51" s="518"/>
      <c r="BC51" s="518"/>
      <c r="BD51" s="518"/>
      <c r="BE51" s="636"/>
      <c r="BF51" s="518"/>
      <c r="BG51" s="518"/>
      <c r="BH51" s="518"/>
      <c r="BI51" s="535"/>
      <c r="BJ51" s="546"/>
      <c r="BK51" s="546"/>
      <c r="BL51" s="546"/>
      <c r="BM51" s="546"/>
      <c r="BN51" s="535"/>
      <c r="BO51" s="535"/>
      <c r="BP51" s="535"/>
      <c r="BQ51" s="535"/>
      <c r="BR51" s="418"/>
      <c r="BS51" s="418"/>
      <c r="BT51" s="418"/>
      <c r="BU51" s="418"/>
    </row>
    <row r="52" spans="1:73" ht="36" customHeight="1" thickBot="1" x14ac:dyDescent="0.3">
      <c r="A52" s="557"/>
      <c r="B52" s="557"/>
      <c r="C52" s="557"/>
      <c r="D52" s="557"/>
      <c r="E52" s="557"/>
      <c r="F52" s="557"/>
      <c r="G52" s="555"/>
      <c r="H52" s="604"/>
      <c r="I52" s="357"/>
      <c r="J52" s="557"/>
      <c r="K52" s="514"/>
      <c r="L52" s="557"/>
      <c r="M52" s="515"/>
      <c r="N52" s="561"/>
      <c r="O52" s="514"/>
      <c r="P52" s="562"/>
      <c r="Q52" s="600"/>
      <c r="R52" s="515"/>
      <c r="S52" s="562"/>
      <c r="T52" s="561"/>
      <c r="U52" s="514"/>
      <c r="V52" s="561"/>
      <c r="W52" s="514"/>
      <c r="X52" s="348">
        <v>6</v>
      </c>
      <c r="Y52" s="340"/>
      <c r="Z52" s="340"/>
      <c r="AA52" s="340"/>
      <c r="AB52" s="376" t="str">
        <f t="shared" si="0"/>
        <v xml:space="preserve">  </v>
      </c>
      <c r="AC52" s="380"/>
      <c r="AD52" s="378" t="str">
        <f>+IFERROR(VLOOKUP($AC52,'4 FORMULAS'!$B$50:$C$52,2,0),"")</f>
        <v/>
      </c>
      <c r="AE52" s="378" t="str">
        <f>+IFERROR(VLOOKUP($AC52,'4 FORMULAS'!$B$50:$D$52,3,0),"")</f>
        <v/>
      </c>
      <c r="AF52" s="341"/>
      <c r="AG52" s="378" t="str">
        <f>+IFERROR(VLOOKUP($AF52,'4 FORMULAS'!$B$53:$C$54,2,0),"")</f>
        <v/>
      </c>
      <c r="AH52" s="342"/>
      <c r="AI52" s="342"/>
      <c r="AJ52" s="342"/>
      <c r="AK52" s="342"/>
      <c r="AL52" s="378" t="str">
        <f t="shared" si="1"/>
        <v/>
      </c>
      <c r="AM52" s="378">
        <f>IF(AE52='4 FORMULAS'!$D$50,AM51-(AM51*AL52),AM51)</f>
        <v>0.6</v>
      </c>
      <c r="AN52" s="378">
        <f>IF(AE52='4 FORMULAS'!$D$52,$AN51-(AN51*$AL52),AN51)</f>
        <v>0.8</v>
      </c>
      <c r="AO52" s="568"/>
      <c r="AP52" s="568"/>
      <c r="AQ52" s="514"/>
      <c r="AR52" s="514"/>
      <c r="AS52" s="514"/>
      <c r="AT52" s="510"/>
      <c r="AU52" s="514"/>
      <c r="AV52" s="515"/>
      <c r="AW52" s="515"/>
      <c r="AX52" s="514"/>
      <c r="AY52" s="514"/>
      <c r="AZ52" s="514"/>
      <c r="BA52" s="519"/>
      <c r="BB52" s="519"/>
      <c r="BC52" s="519"/>
      <c r="BD52" s="519"/>
      <c r="BE52" s="637"/>
      <c r="BF52" s="519"/>
      <c r="BG52" s="519"/>
      <c r="BH52" s="519"/>
      <c r="BI52" s="535"/>
      <c r="BJ52" s="546"/>
      <c r="BK52" s="546"/>
      <c r="BL52" s="546"/>
      <c r="BM52" s="546"/>
      <c r="BN52" s="535"/>
      <c r="BO52" s="535"/>
      <c r="BP52" s="535"/>
      <c r="BQ52" s="535"/>
      <c r="BR52" s="418"/>
      <c r="BS52" s="418"/>
      <c r="BT52" s="418"/>
      <c r="BU52" s="418"/>
    </row>
    <row r="53" spans="1:73" ht="99" customHeight="1" x14ac:dyDescent="0.25">
      <c r="A53" s="557" t="s">
        <v>114</v>
      </c>
      <c r="B53" s="557" t="s">
        <v>532</v>
      </c>
      <c r="C53" s="557" t="s">
        <v>178</v>
      </c>
      <c r="D53" s="557" t="s">
        <v>372</v>
      </c>
      <c r="E53" s="557" t="s">
        <v>780</v>
      </c>
      <c r="F53" s="557" t="s">
        <v>896</v>
      </c>
      <c r="G53" s="553" t="s">
        <v>895</v>
      </c>
      <c r="H53" s="604" t="str">
        <f t="shared" ref="H53" si="25">+CONCATENATE(D53," ",E53," "," ",F53," ",G53)</f>
        <v>Posibilidad de incumplimiento de los objetivos por el querer garantizar la atención oportuna, adecuada y trazable de las peticiones ciudadanas mediante la correcta asignación, registro y clasificación de las PQRS en el sistema Bogotá Te Escucha, a las áreas responsables.  debido a la falta de oportunidad en la respuesta por parte de las áreas responsables a las cuales se realiza el traslado de las peticiones ciudadanas a través del sistema Bogotá Te Escucha, lo que puede generar retrasos en la gestión dentro de los términos establecidos,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v>
      </c>
      <c r="I53" s="357"/>
      <c r="J53" s="557" t="s">
        <v>193</v>
      </c>
      <c r="K53" s="514" t="str">
        <f>IFERROR(VLOOKUP('2 MAPA FINAL'!$J53,Tabla3[],2,0),"")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53" s="557">
        <v>120</v>
      </c>
      <c r="M53" s="515" t="str">
        <f>+IF(L53="","",IF(L53&lt;='3 FORMULA PROBABILIDADES'!$S$9,'3 FORMULA PROBABILIDADES'!$Q$9,IF(L53&lt;='3 FORMULA PROBABILIDADES'!$S$10,'3 FORMULA PROBABILIDADES'!$Q$10,IF(L53&lt;='3 FORMULA PROBABILIDADES'!$S$11,'3 FORMULA PROBABILIDADES'!$Q$11,IF(L53&lt;='3 FORMULA PROBABILIDADES'!$S$12,'3 FORMULA PROBABILIDADES'!$Q$12,IF(L53&gt;='3 FORMULA PROBABILIDADES'!$R$13,'3 FORMULA PROBABILIDADES'!$Q$13,""))))))</f>
        <v>La actividad que conlleva el riesgo se ejecuta de 25 a 500 veces por año</v>
      </c>
      <c r="N53" s="561">
        <f>+IF(M53="","",IF(M53='3 FORMULA PROBABILIDADES'!$Q$9, '3 FORMULA PROBABILIDADES'!$T$9,IF(M53='3 FORMULA PROBABILIDADES'!$Q$10, '3 FORMULA PROBABILIDADES'!$T$10,IF(M53='3 FORMULA PROBABILIDADES'!$Q$11, '3 FORMULA PROBABILIDADES'!$T$11,IF(M53='3 FORMULA PROBABILIDADES'!$Q$12, '3 FORMULA PROBABILIDADES'!$T$12,IF(M53='3 FORMULA PROBABILIDADES'!$Q$13, '3 FORMULA PROBABILIDADES'!$T$13))))))</f>
        <v>0.6</v>
      </c>
      <c r="O53" s="514" t="str">
        <f>+IF(M53="","",IF(M53='3 FORMULA PROBABILIDADES'!$Q$9, '3 FORMULA PROBABILIDADES'!$P$9,IF(M53='3 FORMULA PROBABILIDADES'!$Q$10, '3 FORMULA PROBABILIDADES'!$P$10,IF(M53='3 FORMULA PROBABILIDADES'!$Q$11, '3 FORMULA PROBABILIDADES'!$P$11,IF(M53='3 FORMULA PROBABILIDADES'!$Q$12, '3 FORMULA PROBABILIDADES'!$P$12,IF(M53='3 FORMULA PROBABILIDADES'!$Q$13, '3 FORMULA PROBABILIDADES'!$P$13))))))</f>
        <v>Media</v>
      </c>
      <c r="P53" s="562" t="s">
        <v>263</v>
      </c>
      <c r="Q53" s="600" t="str">
        <f>+IF(P53="","",IF(P53="N/A","",IF(OR(P53='3 FORMULA PROBABILIDADES'!$X$9, P53='3 FORMULA PROBABILIDADES'!$Y$9), '3 FORMULA PROBABILIDADES'!$W$9,IF(OR(P53='3 FORMULA PROBABILIDADES'!$X$10, P53='3 FORMULA PROBABILIDADES'!$Y$10), '3 FORMULA PROBABILIDADES'!$W$10,IF(OR(P53='3 FORMULA PROBABILIDADES'!$X$11, P53='3 FORMULA PROBABILIDADES'!$Y$11), '3 FORMULA PROBABILIDADES'!$W$11,IF(OR(P53='3 FORMULA PROBABILIDADES'!$X$12, P53='3 FORMULA PROBABILIDADES'!$Y$12), '3 FORMULA PROBABILIDADES'!$W$12,IF(OR(P53='3 FORMULA PROBABILIDADES'!$X$13, P53='3 FORMULA PROBABILIDADES'!$Y$13), '3 FORMULA PROBABILIDADES'!$W$13)))))))</f>
        <v/>
      </c>
      <c r="R53" s="515" t="str">
        <f>+IF(P53="","",IF(P53="N/A","",IF(OR(P53='3 FORMULA PROBABILIDADES'!$X$9, P53='3 FORMULA PROBABILIDADES'!$Y$9), '3 FORMULA PROBABILIDADES'!$V$9,IF(OR(P53='3 FORMULA PROBABILIDADES'!$X$10, P53='3 FORMULA PROBABILIDADES'!$Y$10), '3 FORMULA PROBABILIDADES'!$V$10,IF(OR(P53='3 FORMULA PROBABILIDADES'!$X$11, P53='3 FORMULA PROBABILIDADES'!$Y$11), '3 FORMULA PROBABILIDADES'!$V$11,IF(OR(P53='3 FORMULA PROBABILIDADES'!$X$12, P53='3 FORMULA PROBABILIDADES'!$Y$12), '3 FORMULA PROBABILIDADES'!$V$12,IF(OR(P53='3 FORMULA PROBABILIDADES'!$X$13, P53='3 FORMULA PROBABILIDADES'!$Y$13), '3 FORMULA PROBABILIDADES'!$V$13)))))))</f>
        <v/>
      </c>
      <c r="S53" s="562" t="s">
        <v>379</v>
      </c>
      <c r="T53" s="561">
        <f>+IF(S53="","",IF(S53="N/A","",IF(OR(S53='3 FORMULA PROBABILIDADES'!$X$9, S53='3 FORMULA PROBABILIDADES'!$Y$9), '3 FORMULA PROBABILIDADES'!$W$9,IF(OR(S53='3 FORMULA PROBABILIDADES'!$X$10, S53='3 FORMULA PROBABILIDADES'!$Y$10), '3 FORMULA PROBABILIDADES'!$W$10,IF(OR(S53='3 FORMULA PROBABILIDADES'!$X$11, S53='3 FORMULA PROBABILIDADES'!$Y$11), '3 FORMULA PROBABILIDADES'!$W$11,IF(OR(S53='3 FORMULA PROBABILIDADES'!$X$12, S53='3 FORMULA PROBABILIDADES'!$Y$12), '3 FORMULA PROBABILIDADES'!$W$12,IF(OR(S53='3 FORMULA PROBABILIDADES'!$X$13, S53='3 FORMULA PROBABILIDADES'!$Y$13), '3 FORMULA PROBABILIDADES'!$W$13)))))))</f>
        <v>0.2</v>
      </c>
      <c r="U53" s="514" t="str">
        <f>+IF(S53="","",IF(S53="N/A","",IF(OR(S53='3 FORMULA PROBABILIDADES'!$X$9, S53='3 FORMULA PROBABILIDADES'!$Y$9), '3 FORMULA PROBABILIDADES'!$V$9,IF(OR(S53='3 FORMULA PROBABILIDADES'!$X$10, S53='3 FORMULA PROBABILIDADES'!$Y$10), '3 FORMULA PROBABILIDADES'!$V$10,IF(OR(S53='3 FORMULA PROBABILIDADES'!$X$11, S53='3 FORMULA PROBABILIDADES'!$Y$11), '3 FORMULA PROBABILIDADES'!$V$11,IF(OR(S53='3 FORMULA PROBABILIDADES'!$X$12, S53='3 FORMULA PROBABILIDADES'!$Y$12), '3 FORMULA PROBABILIDADES'!$V$12,IF(OR(S53='3 FORMULA PROBABILIDADES'!$X$13, S53='3 FORMULA PROBABILIDADES'!$Y$13), '3 FORMULA PROBABILIDADES'!$V$13)))))))</f>
        <v>Leve</v>
      </c>
      <c r="V53" s="561">
        <f t="shared" ref="V53" si="26">+IF(Q53="",T53,IF(T53="",Q53,IF(Q53&gt;T53,Q53,T53)))</f>
        <v>0.2</v>
      </c>
      <c r="W53" s="514" t="str">
        <f>+IF(V53="","",IF(V53='3 FORMULA PROBABILIDADES'!$W$9, '3 FORMULA PROBABILIDADES'!$V$9,IF(V53='3 FORMULA PROBABILIDADES'!$W$10, '3 FORMULA PROBABILIDADES'!$V$10,IF(V53='3 FORMULA PROBABILIDADES'!$W$11, '3 FORMULA PROBABILIDADES'!$V$11,IF(V53='3 FORMULA PROBABILIDADES'!$W$12, '3 FORMULA PROBABILIDADES'!$V$12,IF(V53='3 FORMULA PROBABILIDADES'!$W$13, '3 FORMULA PROBABILIDADES'!$V$13))))))</f>
        <v>Leve</v>
      </c>
      <c r="X53" s="348">
        <v>1</v>
      </c>
      <c r="Y53" s="380" t="s">
        <v>533</v>
      </c>
      <c r="Z53" s="379" t="s">
        <v>782</v>
      </c>
      <c r="AA53" s="379" t="s">
        <v>783</v>
      </c>
      <c r="AB53" s="376" t="str">
        <f t="shared" si="0"/>
        <v>El Defensor del ciudadano realiza seguimiento diario al estado de las SDQS en el sistema Bogotá Te Escucha y comunica a las áreas responsables las alertas sobre posibles vencimientos para su gestión oportuna. con periodicidad diaria: se realiza verificación del estado de las SDQS en el sistema Bogotá Te Escucha y se emiten alertas a las áreas responsables cuando se identifican peticiones próximas a vencer.</v>
      </c>
      <c r="AC53" s="380" t="s">
        <v>143</v>
      </c>
      <c r="AD53" s="378">
        <f>+IFERROR(VLOOKUP($AC53,'4 FORMULAS'!$B$50:$C$52,2,0),"")</f>
        <v>0.25</v>
      </c>
      <c r="AE53" s="378" t="str">
        <f>+IFERROR(VLOOKUP($AC53,'4 FORMULAS'!$B$50:$D$52,3,0),"")</f>
        <v>Probabilidad</v>
      </c>
      <c r="AF53" s="341" t="s">
        <v>155</v>
      </c>
      <c r="AG53" s="378">
        <f>+IFERROR(VLOOKUP($AF53,'4 FORMULAS'!$B$53:$C$54,2,0),"")</f>
        <v>0.15</v>
      </c>
      <c r="AH53" s="342" t="s">
        <v>156</v>
      </c>
      <c r="AI53" s="342" t="s">
        <v>236</v>
      </c>
      <c r="AJ53" s="342" t="s">
        <v>147</v>
      </c>
      <c r="AK53" s="342" t="s">
        <v>148</v>
      </c>
      <c r="AL53" s="378">
        <f t="shared" si="1"/>
        <v>0.4</v>
      </c>
      <c r="AM53" s="378">
        <f>IF(AE53='4 FORMULAS'!$D$50,N53-(N53*AL53),N53)</f>
        <v>0.36</v>
      </c>
      <c r="AN53" s="378">
        <f>IF(AE53='4 FORMULAS'!$D$52,$V53-($V53*$AL53),$V53)</f>
        <v>0.2</v>
      </c>
      <c r="AO53" s="568">
        <f t="shared" ref="AO53:AP53" si="27">+IF(AM58="","",AM58)</f>
        <v>0.36</v>
      </c>
      <c r="AP53" s="568">
        <f t="shared" si="27"/>
        <v>0.2</v>
      </c>
      <c r="AQ53" s="514" t="str">
        <f t="shared" ref="AQ53" si="28">+IF(W53="Leve","No requiere plan de acción",IF(W53="Menor","Bajo",IF(W53="Moderado","Moderado",IF(W53="Mayor","Alto",IF(W53="Catastrófico","Extremo",IF(W53="",""))))))</f>
        <v>No requiere plan de acción</v>
      </c>
      <c r="AR53" s="514" t="s">
        <v>598</v>
      </c>
      <c r="AS53" s="514" t="s">
        <v>1094</v>
      </c>
      <c r="AT53" s="511">
        <v>46142</v>
      </c>
      <c r="AU53" s="514" t="s">
        <v>1096</v>
      </c>
      <c r="AV53" s="582">
        <v>46148</v>
      </c>
      <c r="AW53" s="515" t="s">
        <v>1078</v>
      </c>
      <c r="AX53" s="514"/>
      <c r="AY53" s="514"/>
      <c r="AZ53" s="514"/>
      <c r="BA53" s="517"/>
      <c r="BB53" s="517" t="s">
        <v>325</v>
      </c>
      <c r="BC53" s="517" t="s">
        <v>324</v>
      </c>
      <c r="BD53" s="517" t="s">
        <v>975</v>
      </c>
      <c r="BE53" s="635" t="s">
        <v>324</v>
      </c>
      <c r="BF53" s="517" t="s">
        <v>263</v>
      </c>
      <c r="BG53" s="517" t="s">
        <v>263</v>
      </c>
      <c r="BH53" s="517">
        <v>33.299999999999997</v>
      </c>
      <c r="BI53" s="535"/>
      <c r="BJ53" s="546"/>
      <c r="BK53" s="546"/>
      <c r="BL53" s="546"/>
      <c r="BM53" s="546"/>
      <c r="BN53" s="535"/>
      <c r="BO53" s="535"/>
      <c r="BP53" s="535"/>
      <c r="BQ53" s="535" t="s">
        <v>1072</v>
      </c>
      <c r="BR53" s="418"/>
      <c r="BS53" s="418"/>
      <c r="BT53" s="418"/>
      <c r="BU53" s="418"/>
    </row>
    <row r="54" spans="1:73" ht="28.5" customHeight="1" x14ac:dyDescent="0.25">
      <c r="A54" s="557"/>
      <c r="B54" s="557"/>
      <c r="C54" s="557"/>
      <c r="D54" s="557"/>
      <c r="E54" s="557"/>
      <c r="F54" s="557"/>
      <c r="G54" s="554"/>
      <c r="H54" s="604"/>
      <c r="I54" s="357"/>
      <c r="J54" s="557"/>
      <c r="K54" s="514"/>
      <c r="L54" s="557"/>
      <c r="M54" s="515"/>
      <c r="N54" s="561"/>
      <c r="O54" s="514"/>
      <c r="P54" s="562"/>
      <c r="Q54" s="600"/>
      <c r="R54" s="515"/>
      <c r="S54" s="562"/>
      <c r="T54" s="561"/>
      <c r="U54" s="514"/>
      <c r="V54" s="561"/>
      <c r="W54" s="514"/>
      <c r="X54" s="348">
        <v>2</v>
      </c>
      <c r="Y54" s="340"/>
      <c r="Z54" s="340"/>
      <c r="AA54" s="340"/>
      <c r="AB54" s="376" t="str">
        <f t="shared" si="0"/>
        <v xml:space="preserve">  </v>
      </c>
      <c r="AC54" s="380"/>
      <c r="AD54" s="378" t="str">
        <f>+IFERROR(VLOOKUP($AC54,'4 FORMULAS'!$B$50:$C$52,2,0),"")</f>
        <v/>
      </c>
      <c r="AE54" s="378" t="str">
        <f>+IFERROR(VLOOKUP($AC54,'4 FORMULAS'!$B$50:$D$52,3,0),"")</f>
        <v/>
      </c>
      <c r="AF54" s="341"/>
      <c r="AG54" s="378" t="str">
        <f>+IFERROR(VLOOKUP($AF54,'4 FORMULAS'!$B$53:$C$54,2,0),"")</f>
        <v/>
      </c>
      <c r="AH54" s="342"/>
      <c r="AI54" s="342"/>
      <c r="AJ54" s="342"/>
      <c r="AK54" s="342"/>
      <c r="AL54" s="378" t="str">
        <f t="shared" si="1"/>
        <v/>
      </c>
      <c r="AM54" s="378">
        <f>IF(AE54='4 FORMULAS'!$D$50,AM53-(AM53*AL54),AM53)</f>
        <v>0.36</v>
      </c>
      <c r="AN54" s="378">
        <f>IF(AE54='4 FORMULAS'!$D$52,$AN53-(AN53*$AL54),AN53)</f>
        <v>0.2</v>
      </c>
      <c r="AO54" s="568"/>
      <c r="AP54" s="568"/>
      <c r="AQ54" s="514"/>
      <c r="AR54" s="514"/>
      <c r="AS54" s="514"/>
      <c r="AT54" s="509"/>
      <c r="AU54" s="514"/>
      <c r="AV54" s="515"/>
      <c r="AW54" s="515"/>
      <c r="AX54" s="514"/>
      <c r="AY54" s="514"/>
      <c r="AZ54" s="514"/>
      <c r="BA54" s="518"/>
      <c r="BB54" s="518"/>
      <c r="BC54" s="518"/>
      <c r="BD54" s="518"/>
      <c r="BE54" s="636"/>
      <c r="BF54" s="518"/>
      <c r="BG54" s="518"/>
      <c r="BH54" s="518"/>
      <c r="BI54" s="535"/>
      <c r="BJ54" s="546"/>
      <c r="BK54" s="546"/>
      <c r="BL54" s="546"/>
      <c r="BM54" s="546"/>
      <c r="BN54" s="535"/>
      <c r="BO54" s="535"/>
      <c r="BP54" s="535"/>
      <c r="BQ54" s="535"/>
      <c r="BR54" s="418"/>
      <c r="BS54" s="418"/>
      <c r="BT54" s="418"/>
      <c r="BU54" s="418"/>
    </row>
    <row r="55" spans="1:73" ht="28.5" customHeight="1" x14ac:dyDescent="0.25">
      <c r="A55" s="557"/>
      <c r="B55" s="557"/>
      <c r="C55" s="557"/>
      <c r="D55" s="557"/>
      <c r="E55" s="557"/>
      <c r="F55" s="557"/>
      <c r="G55" s="554"/>
      <c r="H55" s="604"/>
      <c r="I55" s="357"/>
      <c r="J55" s="557"/>
      <c r="K55" s="514"/>
      <c r="L55" s="557"/>
      <c r="M55" s="515"/>
      <c r="N55" s="561"/>
      <c r="O55" s="514"/>
      <c r="P55" s="562"/>
      <c r="Q55" s="600"/>
      <c r="R55" s="515"/>
      <c r="S55" s="562"/>
      <c r="T55" s="561"/>
      <c r="U55" s="514"/>
      <c r="V55" s="561"/>
      <c r="W55" s="514"/>
      <c r="X55" s="348">
        <v>3</v>
      </c>
      <c r="Y55" s="340"/>
      <c r="Z55" s="340"/>
      <c r="AA55" s="340"/>
      <c r="AB55" s="376" t="str">
        <f t="shared" si="0"/>
        <v xml:space="preserve">  </v>
      </c>
      <c r="AC55" s="380"/>
      <c r="AD55" s="378" t="str">
        <f>+IFERROR(VLOOKUP($AC55,'4 FORMULAS'!$B$50:$C$52,2,0),"")</f>
        <v/>
      </c>
      <c r="AE55" s="378" t="str">
        <f>+IFERROR(VLOOKUP($AC55,'4 FORMULAS'!$B$50:$D$52,3,0),"")</f>
        <v/>
      </c>
      <c r="AF55" s="341"/>
      <c r="AG55" s="378" t="str">
        <f>+IFERROR(VLOOKUP($AF55,'4 FORMULAS'!$B$53:$C$54,2,0),"")</f>
        <v/>
      </c>
      <c r="AH55" s="342"/>
      <c r="AI55" s="342"/>
      <c r="AJ55" s="342"/>
      <c r="AK55" s="342"/>
      <c r="AL55" s="378" t="str">
        <f t="shared" si="1"/>
        <v/>
      </c>
      <c r="AM55" s="378">
        <f>IF(AE55='4 FORMULAS'!$D$50,AM54-(AM54*AL55),AM54)</f>
        <v>0.36</v>
      </c>
      <c r="AN55" s="378">
        <f>IF(AE55='4 FORMULAS'!$D$52,$AN54-(AN54*$AL55),AN54)</f>
        <v>0.2</v>
      </c>
      <c r="AO55" s="568"/>
      <c r="AP55" s="568"/>
      <c r="AQ55" s="514"/>
      <c r="AR55" s="514"/>
      <c r="AS55" s="514"/>
      <c r="AT55" s="509"/>
      <c r="AU55" s="514"/>
      <c r="AV55" s="515"/>
      <c r="AW55" s="515"/>
      <c r="AX55" s="514"/>
      <c r="AY55" s="514"/>
      <c r="AZ55" s="514"/>
      <c r="BA55" s="518"/>
      <c r="BB55" s="518"/>
      <c r="BC55" s="518"/>
      <c r="BD55" s="518"/>
      <c r="BE55" s="636"/>
      <c r="BF55" s="518"/>
      <c r="BG55" s="518"/>
      <c r="BH55" s="518"/>
      <c r="BI55" s="535"/>
      <c r="BJ55" s="546"/>
      <c r="BK55" s="546"/>
      <c r="BL55" s="546"/>
      <c r="BM55" s="546"/>
      <c r="BN55" s="535"/>
      <c r="BO55" s="535"/>
      <c r="BP55" s="535"/>
      <c r="BQ55" s="535"/>
      <c r="BR55" s="418"/>
      <c r="BS55" s="418"/>
      <c r="BT55" s="418"/>
      <c r="BU55" s="418"/>
    </row>
    <row r="56" spans="1:73" ht="28.5" customHeight="1" x14ac:dyDescent="0.25">
      <c r="A56" s="557"/>
      <c r="B56" s="557"/>
      <c r="C56" s="557"/>
      <c r="D56" s="557"/>
      <c r="E56" s="557"/>
      <c r="F56" s="557"/>
      <c r="G56" s="554"/>
      <c r="H56" s="604"/>
      <c r="I56" s="357"/>
      <c r="J56" s="557"/>
      <c r="K56" s="514"/>
      <c r="L56" s="557"/>
      <c r="M56" s="515"/>
      <c r="N56" s="561"/>
      <c r="O56" s="514"/>
      <c r="P56" s="562"/>
      <c r="Q56" s="600"/>
      <c r="R56" s="515"/>
      <c r="S56" s="562"/>
      <c r="T56" s="561"/>
      <c r="U56" s="514"/>
      <c r="V56" s="561"/>
      <c r="W56" s="514"/>
      <c r="X56" s="348">
        <v>4</v>
      </c>
      <c r="Y56" s="340"/>
      <c r="Z56" s="340"/>
      <c r="AA56" s="340"/>
      <c r="AB56" s="376" t="str">
        <f t="shared" si="0"/>
        <v xml:space="preserve">  </v>
      </c>
      <c r="AC56" s="380"/>
      <c r="AD56" s="378" t="str">
        <f>+IFERROR(VLOOKUP($AC56,'4 FORMULAS'!$B$50:$C$52,2,0),"")</f>
        <v/>
      </c>
      <c r="AE56" s="378" t="str">
        <f>+IFERROR(VLOOKUP($AC56,'4 FORMULAS'!$B$50:$D$52,3,0),"")</f>
        <v/>
      </c>
      <c r="AF56" s="341"/>
      <c r="AG56" s="378" t="str">
        <f>+IFERROR(VLOOKUP($AF56,'4 FORMULAS'!$B$53:$C$54,2,0),"")</f>
        <v/>
      </c>
      <c r="AH56" s="342"/>
      <c r="AI56" s="342"/>
      <c r="AJ56" s="342"/>
      <c r="AK56" s="342"/>
      <c r="AL56" s="378" t="str">
        <f t="shared" si="1"/>
        <v/>
      </c>
      <c r="AM56" s="378">
        <f>IF(AE56='4 FORMULAS'!$D$50,AM55-(AM55*AL56),AM55)</f>
        <v>0.36</v>
      </c>
      <c r="AN56" s="378">
        <f>IF(AE56='4 FORMULAS'!$D$52,$AN55-(AN55*$AL56),AN55)</f>
        <v>0.2</v>
      </c>
      <c r="AO56" s="568"/>
      <c r="AP56" s="568"/>
      <c r="AQ56" s="514"/>
      <c r="AR56" s="514"/>
      <c r="AS56" s="514"/>
      <c r="AT56" s="509"/>
      <c r="AU56" s="514"/>
      <c r="AV56" s="515"/>
      <c r="AW56" s="515"/>
      <c r="AX56" s="514"/>
      <c r="AY56" s="514"/>
      <c r="AZ56" s="514"/>
      <c r="BA56" s="518"/>
      <c r="BB56" s="518"/>
      <c r="BC56" s="518"/>
      <c r="BD56" s="518"/>
      <c r="BE56" s="636"/>
      <c r="BF56" s="518"/>
      <c r="BG56" s="518"/>
      <c r="BH56" s="518"/>
      <c r="BI56" s="535"/>
      <c r="BJ56" s="546"/>
      <c r="BK56" s="546"/>
      <c r="BL56" s="546"/>
      <c r="BM56" s="546"/>
      <c r="BN56" s="535"/>
      <c r="BO56" s="535"/>
      <c r="BP56" s="535"/>
      <c r="BQ56" s="535"/>
      <c r="BR56" s="418"/>
      <c r="BS56" s="418"/>
      <c r="BT56" s="418"/>
      <c r="BU56" s="418"/>
    </row>
    <row r="57" spans="1:73" ht="28.5" customHeight="1" x14ac:dyDescent="0.25">
      <c r="A57" s="557"/>
      <c r="B57" s="557"/>
      <c r="C57" s="557"/>
      <c r="D57" s="557"/>
      <c r="E57" s="557"/>
      <c r="F57" s="557"/>
      <c r="G57" s="554"/>
      <c r="H57" s="604"/>
      <c r="I57" s="357"/>
      <c r="J57" s="557"/>
      <c r="K57" s="514"/>
      <c r="L57" s="557"/>
      <c r="M57" s="515"/>
      <c r="N57" s="561"/>
      <c r="O57" s="514"/>
      <c r="P57" s="562"/>
      <c r="Q57" s="600"/>
      <c r="R57" s="515"/>
      <c r="S57" s="562"/>
      <c r="T57" s="561"/>
      <c r="U57" s="514"/>
      <c r="V57" s="561"/>
      <c r="W57" s="514"/>
      <c r="X57" s="348">
        <v>5</v>
      </c>
      <c r="Y57" s="340"/>
      <c r="Z57" s="340"/>
      <c r="AA57" s="340"/>
      <c r="AB57" s="376" t="str">
        <f t="shared" si="0"/>
        <v xml:space="preserve">  </v>
      </c>
      <c r="AC57" s="380"/>
      <c r="AD57" s="378" t="str">
        <f>+IFERROR(VLOOKUP($AC57,'4 FORMULAS'!$B$50:$C$52,2,0),"")</f>
        <v/>
      </c>
      <c r="AE57" s="378" t="str">
        <f>+IFERROR(VLOOKUP($AC57,'4 FORMULAS'!$B$50:$D$52,3,0),"")</f>
        <v/>
      </c>
      <c r="AF57" s="341"/>
      <c r="AG57" s="378" t="str">
        <f>+IFERROR(VLOOKUP($AF57,'4 FORMULAS'!$B$53:$C$54,2,0),"")</f>
        <v/>
      </c>
      <c r="AH57" s="342"/>
      <c r="AI57" s="342"/>
      <c r="AJ57" s="342"/>
      <c r="AK57" s="342"/>
      <c r="AL57" s="378" t="str">
        <f t="shared" si="1"/>
        <v/>
      </c>
      <c r="AM57" s="378">
        <f>IF(AE57='4 FORMULAS'!$D$50,AM56-(AM56*AL57),AM56)</f>
        <v>0.36</v>
      </c>
      <c r="AN57" s="378">
        <f>IF(AE57='4 FORMULAS'!$D$52,$AN56-(AN56*$AL57),AN56)</f>
        <v>0.2</v>
      </c>
      <c r="AO57" s="568"/>
      <c r="AP57" s="568"/>
      <c r="AQ57" s="514"/>
      <c r="AR57" s="514"/>
      <c r="AS57" s="514"/>
      <c r="AT57" s="509"/>
      <c r="AU57" s="514"/>
      <c r="AV57" s="515"/>
      <c r="AW57" s="515"/>
      <c r="AX57" s="514"/>
      <c r="AY57" s="514"/>
      <c r="AZ57" s="514"/>
      <c r="BA57" s="518"/>
      <c r="BB57" s="518"/>
      <c r="BC57" s="518"/>
      <c r="BD57" s="518"/>
      <c r="BE57" s="636"/>
      <c r="BF57" s="518"/>
      <c r="BG57" s="518"/>
      <c r="BH57" s="518"/>
      <c r="BI57" s="535"/>
      <c r="BJ57" s="546"/>
      <c r="BK57" s="546"/>
      <c r="BL57" s="546"/>
      <c r="BM57" s="546"/>
      <c r="BN57" s="535"/>
      <c r="BO57" s="535"/>
      <c r="BP57" s="535"/>
      <c r="BQ57" s="535"/>
      <c r="BR57" s="418"/>
      <c r="BS57" s="418"/>
      <c r="BT57" s="418"/>
      <c r="BU57" s="418"/>
    </row>
    <row r="58" spans="1:73" ht="28.5" customHeight="1" thickBot="1" x14ac:dyDescent="0.3">
      <c r="A58" s="557"/>
      <c r="B58" s="557"/>
      <c r="C58" s="557"/>
      <c r="D58" s="557"/>
      <c r="E58" s="557"/>
      <c r="F58" s="557"/>
      <c r="G58" s="555"/>
      <c r="H58" s="604"/>
      <c r="I58" s="357"/>
      <c r="J58" s="557"/>
      <c r="K58" s="514"/>
      <c r="L58" s="557"/>
      <c r="M58" s="515"/>
      <c r="N58" s="561"/>
      <c r="O58" s="514"/>
      <c r="P58" s="562"/>
      <c r="Q58" s="600"/>
      <c r="R58" s="515"/>
      <c r="S58" s="562"/>
      <c r="T58" s="561"/>
      <c r="U58" s="514"/>
      <c r="V58" s="561"/>
      <c r="W58" s="514"/>
      <c r="X58" s="348">
        <v>6</v>
      </c>
      <c r="Y58" s="340"/>
      <c r="Z58" s="340"/>
      <c r="AA58" s="340"/>
      <c r="AB58" s="376" t="str">
        <f t="shared" si="0"/>
        <v xml:space="preserve">  </v>
      </c>
      <c r="AC58" s="380"/>
      <c r="AD58" s="378" t="str">
        <f>+IFERROR(VLOOKUP($AC58,'4 FORMULAS'!$B$50:$C$52,2,0),"")</f>
        <v/>
      </c>
      <c r="AE58" s="378" t="str">
        <f>+IFERROR(VLOOKUP($AC58,'4 FORMULAS'!$B$50:$D$52,3,0),"")</f>
        <v/>
      </c>
      <c r="AF58" s="341"/>
      <c r="AG58" s="378" t="str">
        <f>+IFERROR(VLOOKUP($AF58,'4 FORMULAS'!$B$53:$C$54,2,0),"")</f>
        <v/>
      </c>
      <c r="AH58" s="342"/>
      <c r="AI58" s="342"/>
      <c r="AJ58" s="342"/>
      <c r="AK58" s="342"/>
      <c r="AL58" s="378" t="str">
        <f t="shared" si="1"/>
        <v/>
      </c>
      <c r="AM58" s="378">
        <f>IF(AE58='4 FORMULAS'!$D$50,AM57-(AM57*AL58),AM57)</f>
        <v>0.36</v>
      </c>
      <c r="AN58" s="378">
        <f>IF(AE58='4 FORMULAS'!$D$52,$AN57-(AN57*$AL58),AN57)</f>
        <v>0.2</v>
      </c>
      <c r="AO58" s="568"/>
      <c r="AP58" s="568"/>
      <c r="AQ58" s="514"/>
      <c r="AR58" s="514"/>
      <c r="AS58" s="514"/>
      <c r="AT58" s="510"/>
      <c r="AU58" s="514"/>
      <c r="AV58" s="515"/>
      <c r="AW58" s="515"/>
      <c r="AX58" s="514"/>
      <c r="AY58" s="514"/>
      <c r="AZ58" s="514"/>
      <c r="BA58" s="519"/>
      <c r="BB58" s="519"/>
      <c r="BC58" s="519"/>
      <c r="BD58" s="519"/>
      <c r="BE58" s="637"/>
      <c r="BF58" s="519"/>
      <c r="BG58" s="519"/>
      <c r="BH58" s="519"/>
      <c r="BI58" s="535"/>
      <c r="BJ58" s="546"/>
      <c r="BK58" s="546"/>
      <c r="BL58" s="546"/>
      <c r="BM58" s="546"/>
      <c r="BN58" s="535"/>
      <c r="BO58" s="535"/>
      <c r="BP58" s="535"/>
      <c r="BQ58" s="535"/>
      <c r="BR58" s="418"/>
      <c r="BS58" s="418"/>
      <c r="BT58" s="418"/>
      <c r="BU58" s="418"/>
    </row>
    <row r="59" spans="1:73" ht="115.5" customHeight="1" x14ac:dyDescent="0.25">
      <c r="A59" s="557" t="s">
        <v>115</v>
      </c>
      <c r="B59" s="556" t="s">
        <v>535</v>
      </c>
      <c r="C59" s="555" t="s">
        <v>178</v>
      </c>
      <c r="D59" s="555" t="s">
        <v>188</v>
      </c>
      <c r="E59" s="555" t="s">
        <v>536</v>
      </c>
      <c r="F59" s="555" t="s">
        <v>537</v>
      </c>
      <c r="G59" s="553" t="s">
        <v>538</v>
      </c>
      <c r="H59" s="604" t="str">
        <f t="shared" ref="H59" si="29">+CONCATENATE(D59," ",E59," "," ",F59," ",G59)</f>
        <v>Posibilidad de afectación económica y reputacional ejecución del plan institucional de capacitación y del plan de bienestar  la debilidad del control en la selección del participante en el programa de capacitación de bienestar personas que no cumplan con los requisitos</v>
      </c>
      <c r="I59" s="357"/>
      <c r="J59" s="555" t="s">
        <v>174</v>
      </c>
      <c r="K59" s="514" t="str">
        <f>IFERROR(VLOOKUP('2 MAPA FINAL'!$J59,Tabla3[],2,0),"")</f>
        <v>Eventos relacionados con las conductas o comportamientos de los empleados que afectan la Integridad Pública</v>
      </c>
      <c r="L59" s="573">
        <v>35</v>
      </c>
      <c r="M59" s="515" t="str">
        <f>+IF(L59="","",IF(L59&lt;='3 FORMULA PROBABILIDADES'!$S$9,'3 FORMULA PROBABILIDADES'!$Q$9,IF(L59&lt;='3 FORMULA PROBABILIDADES'!$S$10,'3 FORMULA PROBABILIDADES'!$Q$10,IF(L59&lt;='3 FORMULA PROBABILIDADES'!$S$11,'3 FORMULA PROBABILIDADES'!$Q$11,IF(L59&lt;='3 FORMULA PROBABILIDADES'!$S$12,'3 FORMULA PROBABILIDADES'!$Q$12,IF(L59&gt;='3 FORMULA PROBABILIDADES'!$R$13,'3 FORMULA PROBABILIDADES'!$Q$13,""))))))</f>
        <v>La actividad que conlleva el riesgo se ejecuta de 25 a 500 veces por año</v>
      </c>
      <c r="N59" s="561">
        <f>+IF(M59="","",IF(M59='3 FORMULA PROBABILIDADES'!$Q$9, '3 FORMULA PROBABILIDADES'!$T$9,IF(M59='3 FORMULA PROBABILIDADES'!$Q$10, '3 FORMULA PROBABILIDADES'!$T$10,IF(M59='3 FORMULA PROBABILIDADES'!$Q$11, '3 FORMULA PROBABILIDADES'!$T$11,IF(M59='3 FORMULA PROBABILIDADES'!$Q$12, '3 FORMULA PROBABILIDADES'!$T$12,IF(M59='3 FORMULA PROBABILIDADES'!$Q$13, '3 FORMULA PROBABILIDADES'!$T$13))))))</f>
        <v>0.6</v>
      </c>
      <c r="O59" s="514" t="str">
        <f>+IF(M59="","",IF(M59='3 FORMULA PROBABILIDADES'!$Q$9, '3 FORMULA PROBABILIDADES'!$P$9,IF(M59='3 FORMULA PROBABILIDADES'!$Q$10, '3 FORMULA PROBABILIDADES'!$P$10,IF(M59='3 FORMULA PROBABILIDADES'!$Q$11, '3 FORMULA PROBABILIDADES'!$P$11,IF(M59='3 FORMULA PROBABILIDADES'!$Q$12, '3 FORMULA PROBABILIDADES'!$P$12,IF(M59='3 FORMULA PROBABILIDADES'!$Q$13, '3 FORMULA PROBABILIDADES'!$P$13))))))</f>
        <v>Media</v>
      </c>
      <c r="P59" s="574" t="s">
        <v>267</v>
      </c>
      <c r="Q59" s="600">
        <f>+IF(P59="","",IF(P59="N/A","",IF(OR(P59='3 FORMULA PROBABILIDADES'!$X$9, P59='3 FORMULA PROBABILIDADES'!$Y$9), '3 FORMULA PROBABILIDADES'!$W$9,IF(OR(P59='3 FORMULA PROBABILIDADES'!$X$10, P59='3 FORMULA PROBABILIDADES'!$Y$10), '3 FORMULA PROBABILIDADES'!$W$10,IF(OR(P59='3 FORMULA PROBABILIDADES'!$X$11, P59='3 FORMULA PROBABILIDADES'!$Y$11), '3 FORMULA PROBABILIDADES'!$W$11,IF(OR(P59='3 FORMULA PROBABILIDADES'!$X$12, P59='3 FORMULA PROBABILIDADES'!$Y$12), '3 FORMULA PROBABILIDADES'!$W$12,IF(OR(P59='3 FORMULA PROBABILIDADES'!$X$13, P59='3 FORMULA PROBABILIDADES'!$Y$13), '3 FORMULA PROBABILIDADES'!$W$13)))))))</f>
        <v>0.2</v>
      </c>
      <c r="R59" s="515" t="str">
        <f>+IF(P59="","",IF(P59="N/A","",IF(OR(P59='3 FORMULA PROBABILIDADES'!$X$9, P59='3 FORMULA PROBABILIDADES'!$Y$9), '3 FORMULA PROBABILIDADES'!$V$9,IF(OR(P59='3 FORMULA PROBABILIDADES'!$X$10, P59='3 FORMULA PROBABILIDADES'!$Y$10), '3 FORMULA PROBABILIDADES'!$V$10,IF(OR(P59='3 FORMULA PROBABILIDADES'!$X$11, P59='3 FORMULA PROBABILIDADES'!$Y$11), '3 FORMULA PROBABILIDADES'!$V$11,IF(OR(P59='3 FORMULA PROBABILIDADES'!$X$12, P59='3 FORMULA PROBABILIDADES'!$Y$12), '3 FORMULA PROBABILIDADES'!$V$12,IF(OR(P59='3 FORMULA PROBABILIDADES'!$X$13, P59='3 FORMULA PROBABILIDADES'!$Y$13), '3 FORMULA PROBABILIDADES'!$V$13)))))))</f>
        <v>Leve</v>
      </c>
      <c r="S59" s="562" t="s">
        <v>379</v>
      </c>
      <c r="T59" s="561">
        <f>+IF(S59="","",IF(S59="N/A","",IF(OR(S59='3 FORMULA PROBABILIDADES'!$X$9, S59='3 FORMULA PROBABILIDADES'!$Y$9), '3 FORMULA PROBABILIDADES'!$W$9,IF(OR(S59='3 FORMULA PROBABILIDADES'!$X$10, S59='3 FORMULA PROBABILIDADES'!$Y$10), '3 FORMULA PROBABILIDADES'!$W$10,IF(OR(S59='3 FORMULA PROBABILIDADES'!$X$11, S59='3 FORMULA PROBABILIDADES'!$Y$11), '3 FORMULA PROBABILIDADES'!$W$11,IF(OR(S59='3 FORMULA PROBABILIDADES'!$X$12, S59='3 FORMULA PROBABILIDADES'!$Y$12), '3 FORMULA PROBABILIDADES'!$W$12,IF(OR(S59='3 FORMULA PROBABILIDADES'!$X$13, S59='3 FORMULA PROBABILIDADES'!$Y$13), '3 FORMULA PROBABILIDADES'!$W$13)))))))</f>
        <v>0.2</v>
      </c>
      <c r="U59" s="514" t="str">
        <f>+IF(S59="","",IF(S59="N/A","",IF(OR(S59='3 FORMULA PROBABILIDADES'!$X$9, S59='3 FORMULA PROBABILIDADES'!$Y$9), '3 FORMULA PROBABILIDADES'!$V$9,IF(OR(S59='3 FORMULA PROBABILIDADES'!$X$10, S59='3 FORMULA PROBABILIDADES'!$Y$10), '3 FORMULA PROBABILIDADES'!$V$10,IF(OR(S59='3 FORMULA PROBABILIDADES'!$X$11, S59='3 FORMULA PROBABILIDADES'!$Y$11), '3 FORMULA PROBABILIDADES'!$V$11,IF(OR(S59='3 FORMULA PROBABILIDADES'!$X$12, S59='3 FORMULA PROBABILIDADES'!$Y$12), '3 FORMULA PROBABILIDADES'!$V$12,IF(OR(S59='3 FORMULA PROBABILIDADES'!$X$13, S59='3 FORMULA PROBABILIDADES'!$Y$13), '3 FORMULA PROBABILIDADES'!$V$13)))))))</f>
        <v>Leve</v>
      </c>
      <c r="V59" s="561">
        <f t="shared" ref="V59" si="30">+IF(Q59="",T59,IF(T59="",Q59,IF(Q59&gt;T59,Q59,T59)))</f>
        <v>0.2</v>
      </c>
      <c r="W59" s="514" t="str">
        <f>+IF(V59="","",IF(V59='3 FORMULA PROBABILIDADES'!$W$9, '3 FORMULA PROBABILIDADES'!$V$9,IF(V59='3 FORMULA PROBABILIDADES'!$W$10, '3 FORMULA PROBABILIDADES'!$V$10,IF(V59='3 FORMULA PROBABILIDADES'!$W$11, '3 FORMULA PROBABILIDADES'!$V$11,IF(V59='3 FORMULA PROBABILIDADES'!$W$12, '3 FORMULA PROBABILIDADES'!$V$12,IF(V59='3 FORMULA PROBABILIDADES'!$W$13, '3 FORMULA PROBABILIDADES'!$V$13))))))</f>
        <v>Leve</v>
      </c>
      <c r="X59" s="348">
        <v>1</v>
      </c>
      <c r="Y59" s="379" t="s">
        <v>566</v>
      </c>
      <c r="Z59" s="379" t="s">
        <v>567</v>
      </c>
      <c r="AA59" s="379" t="s">
        <v>568</v>
      </c>
      <c r="AB59" s="376" t="str">
        <f t="shared" si="0"/>
        <v>Responsable procedimiento de bienestar y capacitación aplica los distintos filtros y puntos de control,  los cuales se realizan cada vez que se habilita la inscripción a alguna actividad de bienestar o capacitación; la validación se realiza frente a la vinculación como funcionarios que lo habilita para participar de dichas actividades.</v>
      </c>
      <c r="AC59" s="380" t="s">
        <v>143</v>
      </c>
      <c r="AD59" s="378">
        <v>0.25</v>
      </c>
      <c r="AE59" s="378" t="s">
        <v>149</v>
      </c>
      <c r="AF59" s="341" t="s">
        <v>155</v>
      </c>
      <c r="AG59" s="378">
        <v>0.15</v>
      </c>
      <c r="AH59" s="342" t="s">
        <v>145</v>
      </c>
      <c r="AI59" s="342" t="s">
        <v>146</v>
      </c>
      <c r="AJ59" s="342" t="s">
        <v>147</v>
      </c>
      <c r="AK59" s="342" t="s">
        <v>148</v>
      </c>
      <c r="AL59" s="378">
        <f t="shared" si="1"/>
        <v>0.4</v>
      </c>
      <c r="AM59" s="378">
        <f>IF(AE59='4 FORMULAS'!$D$50,N59-(N59*AL59),N59)</f>
        <v>0.36</v>
      </c>
      <c r="AN59" s="378">
        <f>IF(AE59='4 FORMULAS'!$D$52,$V59-($V59*$AL59),$V59)</f>
        <v>0.2</v>
      </c>
      <c r="AO59" s="568">
        <f t="shared" ref="AO59:AP59" si="31">+IF(AM64="","",AM64)</f>
        <v>0.36</v>
      </c>
      <c r="AP59" s="568">
        <f t="shared" si="31"/>
        <v>0.2</v>
      </c>
      <c r="AQ59" s="514" t="str">
        <f t="shared" ref="AQ59" si="32">+IF(W59="Leve","No requiere plan de acción",IF(W59="Menor","Bajo",IF(W59="Moderado","Moderado",IF(W59="Mayor","Alto",IF(W59="Catastrófico","Extremo",IF(W59="",""))))))</f>
        <v>No requiere plan de acción</v>
      </c>
      <c r="AR59" s="514" t="s">
        <v>598</v>
      </c>
      <c r="AS59" s="508" t="s">
        <v>598</v>
      </c>
      <c r="AT59" s="508" t="s">
        <v>1074</v>
      </c>
      <c r="AU59" s="508" t="s">
        <v>1074</v>
      </c>
      <c r="AV59" s="513">
        <v>46148</v>
      </c>
      <c r="AW59" s="515" t="s">
        <v>1079</v>
      </c>
      <c r="AX59" s="513"/>
      <c r="AY59" s="510"/>
      <c r="AZ59" s="514"/>
      <c r="BA59" s="517"/>
      <c r="BB59" s="517" t="s">
        <v>325</v>
      </c>
      <c r="BC59" s="517" t="s">
        <v>324</v>
      </c>
      <c r="BD59" s="517" t="s">
        <v>963</v>
      </c>
      <c r="BE59" s="517" t="s">
        <v>324</v>
      </c>
      <c r="BF59" s="517" t="s">
        <v>946</v>
      </c>
      <c r="BG59" s="517" t="s">
        <v>946</v>
      </c>
      <c r="BH59" s="547">
        <v>0.33</v>
      </c>
      <c r="BI59" s="518"/>
      <c r="BJ59" s="519"/>
      <c r="BK59" s="519"/>
      <c r="BL59" s="519"/>
      <c r="BM59" s="519"/>
      <c r="BN59" s="518"/>
      <c r="BO59" s="519"/>
      <c r="BP59" s="549">
        <v>1</v>
      </c>
      <c r="BQ59" s="518" t="s">
        <v>1072</v>
      </c>
      <c r="BR59" s="418"/>
      <c r="BS59" s="418"/>
      <c r="BT59" s="418"/>
      <c r="BU59" s="418"/>
    </row>
    <row r="60" spans="1:73" ht="18" customHeight="1" x14ac:dyDescent="0.25">
      <c r="A60" s="557"/>
      <c r="B60" s="554"/>
      <c r="C60" s="557"/>
      <c r="D60" s="557"/>
      <c r="E60" s="557"/>
      <c r="F60" s="557"/>
      <c r="G60" s="554"/>
      <c r="H60" s="604"/>
      <c r="I60" s="357"/>
      <c r="J60" s="557"/>
      <c r="K60" s="514"/>
      <c r="L60" s="576"/>
      <c r="M60" s="515"/>
      <c r="N60" s="561"/>
      <c r="O60" s="514"/>
      <c r="P60" s="562"/>
      <c r="Q60" s="600"/>
      <c r="R60" s="515"/>
      <c r="S60" s="562"/>
      <c r="T60" s="561"/>
      <c r="U60" s="514"/>
      <c r="V60" s="561"/>
      <c r="W60" s="514"/>
      <c r="X60" s="348">
        <v>2</v>
      </c>
      <c r="Y60" s="343"/>
      <c r="Z60" s="343"/>
      <c r="AA60" s="343"/>
      <c r="AB60" s="376" t="str">
        <f t="shared" si="0"/>
        <v xml:space="preserve">  </v>
      </c>
      <c r="AC60" s="380"/>
      <c r="AD60" s="378" t="s">
        <v>487</v>
      </c>
      <c r="AE60" s="378" t="s">
        <v>487</v>
      </c>
      <c r="AF60" s="341"/>
      <c r="AG60" s="378" t="s">
        <v>487</v>
      </c>
      <c r="AH60" s="342"/>
      <c r="AI60" s="342"/>
      <c r="AJ60" s="342"/>
      <c r="AK60" s="342"/>
      <c r="AL60" s="378" t="str">
        <f t="shared" si="1"/>
        <v/>
      </c>
      <c r="AM60" s="378">
        <f>IF(AE60='4 FORMULAS'!$D$50,AM59-(AM59*AL60),AM59)</f>
        <v>0.36</v>
      </c>
      <c r="AN60" s="378">
        <f>IF(AE60='4 FORMULAS'!$D$52,$AN59-(AN59*$AL60),AN59)</f>
        <v>0.2</v>
      </c>
      <c r="AO60" s="568"/>
      <c r="AP60" s="568"/>
      <c r="AQ60" s="514"/>
      <c r="AR60" s="514"/>
      <c r="AS60" s="509"/>
      <c r="AT60" s="509"/>
      <c r="AU60" s="509"/>
      <c r="AV60" s="514"/>
      <c r="AW60" s="515"/>
      <c r="AX60" s="514"/>
      <c r="AY60" s="514"/>
      <c r="AZ60" s="514"/>
      <c r="BA60" s="518"/>
      <c r="BB60" s="518"/>
      <c r="BC60" s="518"/>
      <c r="BD60" s="518"/>
      <c r="BE60" s="518"/>
      <c r="BF60" s="518"/>
      <c r="BG60" s="518"/>
      <c r="BH60" s="518"/>
      <c r="BI60" s="518"/>
      <c r="BJ60" s="535"/>
      <c r="BK60" s="535"/>
      <c r="BL60" s="535"/>
      <c r="BM60" s="535"/>
      <c r="BN60" s="518"/>
      <c r="BO60" s="535"/>
      <c r="BP60" s="535"/>
      <c r="BQ60" s="518"/>
      <c r="BR60" s="418"/>
      <c r="BS60" s="418"/>
      <c r="BT60" s="418"/>
      <c r="BU60" s="418"/>
    </row>
    <row r="61" spans="1:73" ht="18" customHeight="1" x14ac:dyDescent="0.25">
      <c r="A61" s="557"/>
      <c r="B61" s="554"/>
      <c r="C61" s="557"/>
      <c r="D61" s="557"/>
      <c r="E61" s="557"/>
      <c r="F61" s="557"/>
      <c r="G61" s="554"/>
      <c r="H61" s="604"/>
      <c r="I61" s="357"/>
      <c r="J61" s="557"/>
      <c r="K61" s="514"/>
      <c r="L61" s="576"/>
      <c r="M61" s="515"/>
      <c r="N61" s="561"/>
      <c r="O61" s="514"/>
      <c r="P61" s="562"/>
      <c r="Q61" s="600"/>
      <c r="R61" s="515"/>
      <c r="S61" s="562"/>
      <c r="T61" s="561"/>
      <c r="U61" s="514"/>
      <c r="V61" s="561"/>
      <c r="W61" s="514"/>
      <c r="X61" s="348">
        <v>3</v>
      </c>
      <c r="Y61" s="343"/>
      <c r="Z61" s="343"/>
      <c r="AA61" s="343"/>
      <c r="AB61" s="376" t="str">
        <f t="shared" si="0"/>
        <v xml:space="preserve">  </v>
      </c>
      <c r="AC61" s="380"/>
      <c r="AD61" s="378" t="s">
        <v>487</v>
      </c>
      <c r="AE61" s="378" t="s">
        <v>487</v>
      </c>
      <c r="AF61" s="341"/>
      <c r="AG61" s="378" t="s">
        <v>487</v>
      </c>
      <c r="AH61" s="342"/>
      <c r="AI61" s="342"/>
      <c r="AJ61" s="342"/>
      <c r="AK61" s="342"/>
      <c r="AL61" s="378" t="str">
        <f t="shared" si="1"/>
        <v/>
      </c>
      <c r="AM61" s="378">
        <f>IF(AE61='4 FORMULAS'!$D$50,AM60-(AM60*AL61),AM60)</f>
        <v>0.36</v>
      </c>
      <c r="AN61" s="378">
        <f>IF(AE61='4 FORMULAS'!$D$52,$AN60-(AN60*$AL61),AN60)</f>
        <v>0.2</v>
      </c>
      <c r="AO61" s="568"/>
      <c r="AP61" s="568"/>
      <c r="AQ61" s="514"/>
      <c r="AR61" s="514"/>
      <c r="AS61" s="509"/>
      <c r="AT61" s="509"/>
      <c r="AU61" s="509"/>
      <c r="AV61" s="514"/>
      <c r="AW61" s="515"/>
      <c r="AX61" s="514"/>
      <c r="AY61" s="514"/>
      <c r="AZ61" s="514"/>
      <c r="BA61" s="518"/>
      <c r="BB61" s="518"/>
      <c r="BC61" s="518"/>
      <c r="BD61" s="518"/>
      <c r="BE61" s="518"/>
      <c r="BF61" s="518"/>
      <c r="BG61" s="518"/>
      <c r="BH61" s="518"/>
      <c r="BI61" s="518"/>
      <c r="BJ61" s="535"/>
      <c r="BK61" s="535"/>
      <c r="BL61" s="535"/>
      <c r="BM61" s="535"/>
      <c r="BN61" s="518"/>
      <c r="BO61" s="535"/>
      <c r="BP61" s="535"/>
      <c r="BQ61" s="518"/>
      <c r="BR61" s="418"/>
      <c r="BS61" s="418"/>
      <c r="BT61" s="418"/>
      <c r="BU61" s="418"/>
    </row>
    <row r="62" spans="1:73" ht="18" customHeight="1" x14ac:dyDescent="0.25">
      <c r="A62" s="557"/>
      <c r="B62" s="554"/>
      <c r="C62" s="557"/>
      <c r="D62" s="557"/>
      <c r="E62" s="557"/>
      <c r="F62" s="557"/>
      <c r="G62" s="554"/>
      <c r="H62" s="604"/>
      <c r="I62" s="357"/>
      <c r="J62" s="557"/>
      <c r="K62" s="514"/>
      <c r="L62" s="576"/>
      <c r="M62" s="515"/>
      <c r="N62" s="561"/>
      <c r="O62" s="514"/>
      <c r="P62" s="562"/>
      <c r="Q62" s="600"/>
      <c r="R62" s="515"/>
      <c r="S62" s="562"/>
      <c r="T62" s="561"/>
      <c r="U62" s="514"/>
      <c r="V62" s="561"/>
      <c r="W62" s="514"/>
      <c r="X62" s="348">
        <v>4</v>
      </c>
      <c r="Y62" s="343"/>
      <c r="Z62" s="343"/>
      <c r="AA62" s="343"/>
      <c r="AB62" s="376" t="str">
        <f t="shared" si="0"/>
        <v xml:space="preserve">  </v>
      </c>
      <c r="AC62" s="380"/>
      <c r="AD62" s="378" t="s">
        <v>487</v>
      </c>
      <c r="AE62" s="378" t="s">
        <v>487</v>
      </c>
      <c r="AF62" s="341"/>
      <c r="AG62" s="378" t="s">
        <v>487</v>
      </c>
      <c r="AH62" s="342"/>
      <c r="AI62" s="342"/>
      <c r="AJ62" s="342"/>
      <c r="AK62" s="342"/>
      <c r="AL62" s="378" t="str">
        <f t="shared" si="1"/>
        <v/>
      </c>
      <c r="AM62" s="378">
        <f>IF(AE62='4 FORMULAS'!$D$50,AM61-(AM61*AL62),AM61)</f>
        <v>0.36</v>
      </c>
      <c r="AN62" s="378">
        <f>IF(AE62='4 FORMULAS'!$D$52,$AN61-(AN61*$AL62),AN61)</f>
        <v>0.2</v>
      </c>
      <c r="AO62" s="568"/>
      <c r="AP62" s="568"/>
      <c r="AQ62" s="514"/>
      <c r="AR62" s="514"/>
      <c r="AS62" s="509"/>
      <c r="AT62" s="509"/>
      <c r="AU62" s="509"/>
      <c r="AV62" s="514"/>
      <c r="AW62" s="515"/>
      <c r="AX62" s="514"/>
      <c r="AY62" s="514"/>
      <c r="AZ62" s="514"/>
      <c r="BA62" s="518"/>
      <c r="BB62" s="518"/>
      <c r="BC62" s="518"/>
      <c r="BD62" s="518"/>
      <c r="BE62" s="518"/>
      <c r="BF62" s="518"/>
      <c r="BG62" s="518"/>
      <c r="BH62" s="518"/>
      <c r="BI62" s="518"/>
      <c r="BJ62" s="535"/>
      <c r="BK62" s="535"/>
      <c r="BL62" s="535"/>
      <c r="BM62" s="535"/>
      <c r="BN62" s="518"/>
      <c r="BO62" s="535"/>
      <c r="BP62" s="535"/>
      <c r="BQ62" s="518"/>
      <c r="BR62" s="418"/>
      <c r="BS62" s="418"/>
      <c r="BT62" s="418"/>
      <c r="BU62" s="418"/>
    </row>
    <row r="63" spans="1:73" ht="18" customHeight="1" x14ac:dyDescent="0.25">
      <c r="A63" s="557"/>
      <c r="B63" s="554"/>
      <c r="C63" s="557"/>
      <c r="D63" s="557"/>
      <c r="E63" s="557"/>
      <c r="F63" s="557"/>
      <c r="G63" s="554"/>
      <c r="H63" s="604"/>
      <c r="I63" s="357"/>
      <c r="J63" s="557"/>
      <c r="K63" s="514"/>
      <c r="L63" s="576"/>
      <c r="M63" s="515"/>
      <c r="N63" s="561"/>
      <c r="O63" s="514"/>
      <c r="P63" s="562"/>
      <c r="Q63" s="600"/>
      <c r="R63" s="515"/>
      <c r="S63" s="562"/>
      <c r="T63" s="561"/>
      <c r="U63" s="514"/>
      <c r="V63" s="561"/>
      <c r="W63" s="514"/>
      <c r="X63" s="348">
        <v>5</v>
      </c>
      <c r="Y63" s="343"/>
      <c r="Z63" s="343"/>
      <c r="AA63" s="343"/>
      <c r="AB63" s="376" t="str">
        <f t="shared" si="0"/>
        <v xml:space="preserve">  </v>
      </c>
      <c r="AC63" s="380"/>
      <c r="AD63" s="378" t="s">
        <v>487</v>
      </c>
      <c r="AE63" s="378" t="s">
        <v>487</v>
      </c>
      <c r="AF63" s="341"/>
      <c r="AG63" s="378" t="s">
        <v>487</v>
      </c>
      <c r="AH63" s="342"/>
      <c r="AI63" s="342"/>
      <c r="AJ63" s="342"/>
      <c r="AK63" s="342"/>
      <c r="AL63" s="378" t="str">
        <f t="shared" si="1"/>
        <v/>
      </c>
      <c r="AM63" s="378">
        <f>IF(AE63='4 FORMULAS'!$D$50,AM62-(AM62*AL63),AM62)</f>
        <v>0.36</v>
      </c>
      <c r="AN63" s="378">
        <f>IF(AE63='4 FORMULAS'!$D$52,$AN62-(AN62*$AL63),AN62)</f>
        <v>0.2</v>
      </c>
      <c r="AO63" s="568"/>
      <c r="AP63" s="568"/>
      <c r="AQ63" s="514"/>
      <c r="AR63" s="514"/>
      <c r="AS63" s="509"/>
      <c r="AT63" s="509"/>
      <c r="AU63" s="509"/>
      <c r="AV63" s="514"/>
      <c r="AW63" s="515"/>
      <c r="AX63" s="514"/>
      <c r="AY63" s="514"/>
      <c r="AZ63" s="514"/>
      <c r="BA63" s="518"/>
      <c r="BB63" s="518"/>
      <c r="BC63" s="518"/>
      <c r="BD63" s="518"/>
      <c r="BE63" s="518"/>
      <c r="BF63" s="518"/>
      <c r="BG63" s="518"/>
      <c r="BH63" s="518"/>
      <c r="BI63" s="518"/>
      <c r="BJ63" s="535"/>
      <c r="BK63" s="535"/>
      <c r="BL63" s="535"/>
      <c r="BM63" s="535"/>
      <c r="BN63" s="518"/>
      <c r="BO63" s="535"/>
      <c r="BP63" s="535"/>
      <c r="BQ63" s="518"/>
      <c r="BR63" s="418"/>
      <c r="BS63" s="418"/>
      <c r="BT63" s="418"/>
      <c r="BU63" s="418"/>
    </row>
    <row r="64" spans="1:73" ht="18" customHeight="1" thickBot="1" x14ac:dyDescent="0.3">
      <c r="A64" s="557"/>
      <c r="B64" s="555"/>
      <c r="C64" s="557"/>
      <c r="D64" s="557"/>
      <c r="E64" s="557"/>
      <c r="F64" s="557"/>
      <c r="G64" s="555"/>
      <c r="H64" s="604"/>
      <c r="I64" s="357"/>
      <c r="J64" s="557"/>
      <c r="K64" s="514"/>
      <c r="L64" s="576"/>
      <c r="M64" s="515"/>
      <c r="N64" s="561"/>
      <c r="O64" s="514"/>
      <c r="P64" s="562"/>
      <c r="Q64" s="600"/>
      <c r="R64" s="515"/>
      <c r="S64" s="562"/>
      <c r="T64" s="561"/>
      <c r="U64" s="514"/>
      <c r="V64" s="561"/>
      <c r="W64" s="514"/>
      <c r="X64" s="348">
        <v>6</v>
      </c>
      <c r="Y64" s="340"/>
      <c r="Z64" s="340"/>
      <c r="AA64" s="340"/>
      <c r="AB64" s="376" t="str">
        <f t="shared" si="0"/>
        <v xml:space="preserve">  </v>
      </c>
      <c r="AC64" s="380"/>
      <c r="AD64" s="378" t="s">
        <v>487</v>
      </c>
      <c r="AE64" s="378" t="s">
        <v>487</v>
      </c>
      <c r="AF64" s="341"/>
      <c r="AG64" s="378" t="s">
        <v>487</v>
      </c>
      <c r="AH64" s="342"/>
      <c r="AI64" s="342"/>
      <c r="AJ64" s="342"/>
      <c r="AK64" s="342"/>
      <c r="AL64" s="378" t="str">
        <f t="shared" si="1"/>
        <v/>
      </c>
      <c r="AM64" s="378">
        <f>IF(AE64='4 FORMULAS'!$D$50,AM63-(AM63*AL64),AM63)</f>
        <v>0.36</v>
      </c>
      <c r="AN64" s="378">
        <f>IF(AE64='4 FORMULAS'!$D$52,$AN63-(AN63*$AL64),AN63)</f>
        <v>0.2</v>
      </c>
      <c r="AO64" s="568"/>
      <c r="AP64" s="568"/>
      <c r="AQ64" s="514"/>
      <c r="AR64" s="514"/>
      <c r="AS64" s="510"/>
      <c r="AT64" s="510"/>
      <c r="AU64" s="510"/>
      <c r="AV64" s="514"/>
      <c r="AW64" s="515"/>
      <c r="AX64" s="514"/>
      <c r="AY64" s="514"/>
      <c r="AZ64" s="514"/>
      <c r="BA64" s="519"/>
      <c r="BB64" s="519"/>
      <c r="BC64" s="519"/>
      <c r="BD64" s="519"/>
      <c r="BE64" s="519"/>
      <c r="BF64" s="519"/>
      <c r="BG64" s="519"/>
      <c r="BH64" s="519"/>
      <c r="BI64" s="519"/>
      <c r="BJ64" s="535"/>
      <c r="BK64" s="535"/>
      <c r="BL64" s="535"/>
      <c r="BM64" s="535"/>
      <c r="BN64" s="519"/>
      <c r="BO64" s="535"/>
      <c r="BP64" s="535"/>
      <c r="BQ64" s="519"/>
      <c r="BR64" s="418"/>
      <c r="BS64" s="418"/>
      <c r="BT64" s="418"/>
      <c r="BU64" s="418"/>
    </row>
    <row r="65" spans="1:73" ht="49.5" customHeight="1" x14ac:dyDescent="0.25">
      <c r="A65" s="557" t="s">
        <v>116</v>
      </c>
      <c r="B65" s="556" t="s">
        <v>535</v>
      </c>
      <c r="C65" s="557" t="s">
        <v>104</v>
      </c>
      <c r="D65" s="557" t="s">
        <v>188</v>
      </c>
      <c r="E65" s="581" t="s">
        <v>539</v>
      </c>
      <c r="F65" s="557" t="s">
        <v>540</v>
      </c>
      <c r="G65" s="553" t="s">
        <v>541</v>
      </c>
      <c r="H65" s="604" t="str">
        <f t="shared" ref="H65" si="33">+CONCATENATE(D65," ",E65," "," ",F65," ",G65)</f>
        <v>Posibilidad de afectación económica y reputacional beneficiar a un tercero  recibir documentos que no correspondan a los requisitos exigidos para la posesión de un funcionario originando sanciones, denuncias y/o reclamaciones</v>
      </c>
      <c r="I65" s="357"/>
      <c r="J65" s="557" t="s">
        <v>174</v>
      </c>
      <c r="K65" s="514" t="str">
        <f>IFERROR(VLOOKUP('2 MAPA FINAL'!$J65,Tabla3[],2,0),"")</f>
        <v>Eventos relacionados con las conductas o comportamientos de los empleados que afectan la Integridad Pública</v>
      </c>
      <c r="L65" s="557">
        <v>254</v>
      </c>
      <c r="M65" s="515" t="str">
        <f>+IF(L65="","",IF(L65&lt;='3 FORMULA PROBABILIDADES'!$S$9,'3 FORMULA PROBABILIDADES'!$Q$9,IF(L65&lt;='3 FORMULA PROBABILIDADES'!$S$10,'3 FORMULA PROBABILIDADES'!$Q$10,IF(L65&lt;='3 FORMULA PROBABILIDADES'!$S$11,'3 FORMULA PROBABILIDADES'!$Q$11,IF(L65&lt;='3 FORMULA PROBABILIDADES'!$S$12,'3 FORMULA PROBABILIDADES'!$Q$12,IF(L65&gt;='3 FORMULA PROBABILIDADES'!$R$13,'3 FORMULA PROBABILIDADES'!$Q$13,""))))))</f>
        <v>La actividad que conlleva el riesgo se ejecuta de 25 a 500 veces por año</v>
      </c>
      <c r="N65" s="561">
        <f>+IF(M65="","",IF(M65='3 FORMULA PROBABILIDADES'!$Q$9, '3 FORMULA PROBABILIDADES'!$T$9,IF(M65='3 FORMULA PROBABILIDADES'!$Q$10, '3 FORMULA PROBABILIDADES'!$T$10,IF(M65='3 FORMULA PROBABILIDADES'!$Q$11, '3 FORMULA PROBABILIDADES'!$T$11,IF(M65='3 FORMULA PROBABILIDADES'!$Q$12, '3 FORMULA PROBABILIDADES'!$T$12,IF(M65='3 FORMULA PROBABILIDADES'!$Q$13, '3 FORMULA PROBABILIDADES'!$T$13))))))</f>
        <v>0.6</v>
      </c>
      <c r="O65" s="514" t="str">
        <f>+IF(M65="","",IF(M65='3 FORMULA PROBABILIDADES'!$Q$9, '3 FORMULA PROBABILIDADES'!$P$9,IF(M65='3 FORMULA PROBABILIDADES'!$Q$10, '3 FORMULA PROBABILIDADES'!$P$10,IF(M65='3 FORMULA PROBABILIDADES'!$Q$11, '3 FORMULA PROBABILIDADES'!$P$11,IF(M65='3 FORMULA PROBABILIDADES'!$Q$12, '3 FORMULA PROBABILIDADES'!$P$12,IF(M65='3 FORMULA PROBABILIDADES'!$Q$13, '3 FORMULA PROBABILIDADES'!$P$13))))))</f>
        <v>Media</v>
      </c>
      <c r="P65" s="562" t="s">
        <v>267</v>
      </c>
      <c r="Q65" s="600">
        <f>+IF(P65="","",IF(P65="N/A","",IF(OR(P65='3 FORMULA PROBABILIDADES'!$X$9, P65='3 FORMULA PROBABILIDADES'!$Y$9), '3 FORMULA PROBABILIDADES'!$W$9,IF(OR(P65='3 FORMULA PROBABILIDADES'!$X$10, P65='3 FORMULA PROBABILIDADES'!$Y$10), '3 FORMULA PROBABILIDADES'!$W$10,IF(OR(P65='3 FORMULA PROBABILIDADES'!$X$11, P65='3 FORMULA PROBABILIDADES'!$Y$11), '3 FORMULA PROBABILIDADES'!$W$11,IF(OR(P65='3 FORMULA PROBABILIDADES'!$X$12, P65='3 FORMULA PROBABILIDADES'!$Y$12), '3 FORMULA PROBABILIDADES'!$W$12,IF(OR(P65='3 FORMULA PROBABILIDADES'!$X$13, P65='3 FORMULA PROBABILIDADES'!$Y$13), '3 FORMULA PROBABILIDADES'!$W$13)))))))</f>
        <v>0.2</v>
      </c>
      <c r="R65" s="515" t="str">
        <f>+IF(P65="","",IF(P65="N/A","",IF(OR(P65='3 FORMULA PROBABILIDADES'!$X$9, P65='3 FORMULA PROBABILIDADES'!$Y$9), '3 FORMULA PROBABILIDADES'!$V$9,IF(OR(P65='3 FORMULA PROBABILIDADES'!$X$10, P65='3 FORMULA PROBABILIDADES'!$Y$10), '3 FORMULA PROBABILIDADES'!$V$10,IF(OR(P65='3 FORMULA PROBABILIDADES'!$X$11, P65='3 FORMULA PROBABILIDADES'!$Y$11), '3 FORMULA PROBABILIDADES'!$V$11,IF(OR(P65='3 FORMULA PROBABILIDADES'!$X$12, P65='3 FORMULA PROBABILIDADES'!$Y$12), '3 FORMULA PROBABILIDADES'!$V$12,IF(OR(P65='3 FORMULA PROBABILIDADES'!$X$13, P65='3 FORMULA PROBABILIDADES'!$Y$13), '3 FORMULA PROBABILIDADES'!$V$13)))))))</f>
        <v>Leve</v>
      </c>
      <c r="S65" s="562" t="s">
        <v>379</v>
      </c>
      <c r="T65" s="561">
        <f>+IF(S65="","",IF(S65="N/A","",IF(OR(S65='3 FORMULA PROBABILIDADES'!$X$9, S65='3 FORMULA PROBABILIDADES'!$Y$9), '3 FORMULA PROBABILIDADES'!$W$9,IF(OR(S65='3 FORMULA PROBABILIDADES'!$X$10, S65='3 FORMULA PROBABILIDADES'!$Y$10), '3 FORMULA PROBABILIDADES'!$W$10,IF(OR(S65='3 FORMULA PROBABILIDADES'!$X$11, S65='3 FORMULA PROBABILIDADES'!$Y$11), '3 FORMULA PROBABILIDADES'!$W$11,IF(OR(S65='3 FORMULA PROBABILIDADES'!$X$12, S65='3 FORMULA PROBABILIDADES'!$Y$12), '3 FORMULA PROBABILIDADES'!$W$12,IF(OR(S65='3 FORMULA PROBABILIDADES'!$X$13, S65='3 FORMULA PROBABILIDADES'!$Y$13), '3 FORMULA PROBABILIDADES'!$W$13)))))))</f>
        <v>0.2</v>
      </c>
      <c r="U65" s="514" t="str">
        <f>+IF(S65="","",IF(S65="N/A","",IF(OR(S65='3 FORMULA PROBABILIDADES'!$X$9, S65='3 FORMULA PROBABILIDADES'!$Y$9), '3 FORMULA PROBABILIDADES'!$V$9,IF(OR(S65='3 FORMULA PROBABILIDADES'!$X$10, S65='3 FORMULA PROBABILIDADES'!$Y$10), '3 FORMULA PROBABILIDADES'!$V$10,IF(OR(S65='3 FORMULA PROBABILIDADES'!$X$11, S65='3 FORMULA PROBABILIDADES'!$Y$11), '3 FORMULA PROBABILIDADES'!$V$11,IF(OR(S65='3 FORMULA PROBABILIDADES'!$X$12, S65='3 FORMULA PROBABILIDADES'!$Y$12), '3 FORMULA PROBABILIDADES'!$V$12,IF(OR(S65='3 FORMULA PROBABILIDADES'!$X$13, S65='3 FORMULA PROBABILIDADES'!$Y$13), '3 FORMULA PROBABILIDADES'!$V$13)))))))</f>
        <v>Leve</v>
      </c>
      <c r="V65" s="561">
        <f t="shared" ref="V65" si="34">+IF(Q65="",T65,IF(T65="",Q65,IF(Q65&gt;T65,Q65,T65)))</f>
        <v>0.2</v>
      </c>
      <c r="W65" s="514" t="str">
        <f>+IF(V65="","",IF(V65='3 FORMULA PROBABILIDADES'!$W$9, '3 FORMULA PROBABILIDADES'!$V$9,IF(V65='3 FORMULA PROBABILIDADES'!$W$10, '3 FORMULA PROBABILIDADES'!$V$10,IF(V65='3 FORMULA PROBABILIDADES'!$W$11, '3 FORMULA PROBABILIDADES'!$V$11,IF(V65='3 FORMULA PROBABILIDADES'!$W$12, '3 FORMULA PROBABILIDADES'!$V$12,IF(V65='3 FORMULA PROBABILIDADES'!$W$13, '3 FORMULA PROBABILIDADES'!$V$13))))))</f>
        <v>Leve</v>
      </c>
      <c r="X65" s="348">
        <v>1</v>
      </c>
      <c r="Y65" s="340" t="s">
        <v>569</v>
      </c>
      <c r="Z65" s="340" t="s">
        <v>575</v>
      </c>
      <c r="AA65" s="340" t="s">
        <v>570</v>
      </c>
      <c r="AB65" s="376" t="str">
        <f t="shared" si="0"/>
        <v>Responsable procedimiento de posesiones aplica los puntos de control, los cuales se aplican cada vez que se realiza una posesión</v>
      </c>
      <c r="AC65" s="380" t="s">
        <v>143</v>
      </c>
      <c r="AD65" s="378">
        <v>0.25</v>
      </c>
      <c r="AE65" s="378" t="s">
        <v>149</v>
      </c>
      <c r="AF65" s="341" t="s">
        <v>155</v>
      </c>
      <c r="AG65" s="378">
        <v>0.15</v>
      </c>
      <c r="AH65" s="342" t="s">
        <v>145</v>
      </c>
      <c r="AI65" s="342" t="s">
        <v>146</v>
      </c>
      <c r="AJ65" s="342" t="s">
        <v>147</v>
      </c>
      <c r="AK65" s="342" t="s">
        <v>148</v>
      </c>
      <c r="AL65" s="378">
        <f t="shared" si="1"/>
        <v>0.4</v>
      </c>
      <c r="AM65" s="378">
        <f>IF(AE65='4 FORMULAS'!$D$50,N65-(N65*AL65),N65)</f>
        <v>0.36</v>
      </c>
      <c r="AN65" s="378">
        <f>IF(AE65='4 FORMULAS'!$D$52,$V65-($V65*$AL65),$V65)</f>
        <v>0.2</v>
      </c>
      <c r="AO65" s="568">
        <f t="shared" ref="AO65:AP65" si="35">+IF(AM70="","",AM70)</f>
        <v>0.36</v>
      </c>
      <c r="AP65" s="568">
        <f t="shared" si="35"/>
        <v>0.2</v>
      </c>
      <c r="AQ65" s="514" t="str">
        <f t="shared" ref="AQ65" si="36">+IF(W65="Leve","No requiere plan de acción",IF(W65="Menor","Bajo",IF(W65="Moderado","Moderado",IF(W65="Mayor","Alto",IF(W65="Catastrófico","Extremo",IF(W65="",""))))))</f>
        <v>No requiere plan de acción</v>
      </c>
      <c r="AR65" s="514" t="s">
        <v>598</v>
      </c>
      <c r="AS65" s="508" t="s">
        <v>598</v>
      </c>
      <c r="AT65" s="508" t="s">
        <v>1074</v>
      </c>
      <c r="AU65" s="508" t="s">
        <v>1074</v>
      </c>
      <c r="AV65" s="513">
        <v>46148</v>
      </c>
      <c r="AW65" s="515" t="s">
        <v>1080</v>
      </c>
      <c r="AX65" s="514"/>
      <c r="AY65" s="514"/>
      <c r="AZ65" s="514"/>
      <c r="BA65" s="517"/>
      <c r="BB65" s="517" t="s">
        <v>325</v>
      </c>
      <c r="BC65" s="517" t="s">
        <v>324</v>
      </c>
      <c r="BD65" s="517" t="s">
        <v>964</v>
      </c>
      <c r="BE65" s="517" t="s">
        <v>324</v>
      </c>
      <c r="BF65" s="517" t="s">
        <v>946</v>
      </c>
      <c r="BG65" s="517" t="s">
        <v>946</v>
      </c>
      <c r="BH65" s="547">
        <v>0.33</v>
      </c>
      <c r="BI65" s="543"/>
      <c r="BJ65" s="546"/>
      <c r="BK65" s="546"/>
      <c r="BL65" s="546"/>
      <c r="BM65" s="546"/>
      <c r="BN65" s="517"/>
      <c r="BO65" s="517"/>
      <c r="BP65" s="535"/>
      <c r="BQ65" s="535" t="s">
        <v>1072</v>
      </c>
      <c r="BR65" s="418"/>
      <c r="BS65" s="418"/>
      <c r="BT65" s="418"/>
      <c r="BU65" s="418"/>
    </row>
    <row r="66" spans="1:73" ht="18" customHeight="1" x14ac:dyDescent="0.25">
      <c r="A66" s="557"/>
      <c r="B66" s="554"/>
      <c r="C66" s="557"/>
      <c r="D66" s="557"/>
      <c r="E66" s="581"/>
      <c r="F66" s="557"/>
      <c r="G66" s="554"/>
      <c r="H66" s="604"/>
      <c r="I66" s="357"/>
      <c r="J66" s="557"/>
      <c r="K66" s="514"/>
      <c r="L66" s="557"/>
      <c r="M66" s="515"/>
      <c r="N66" s="561"/>
      <c r="O66" s="514"/>
      <c r="P66" s="562"/>
      <c r="Q66" s="600"/>
      <c r="R66" s="515"/>
      <c r="S66" s="562"/>
      <c r="T66" s="561"/>
      <c r="U66" s="514"/>
      <c r="V66" s="561"/>
      <c r="W66" s="514"/>
      <c r="X66" s="348">
        <v>2</v>
      </c>
      <c r="Y66" s="340"/>
      <c r="Z66" s="340"/>
      <c r="AA66" s="340"/>
      <c r="AB66" s="376" t="str">
        <f t="shared" si="0"/>
        <v xml:space="preserve">  </v>
      </c>
      <c r="AC66" s="380"/>
      <c r="AD66" s="378" t="s">
        <v>487</v>
      </c>
      <c r="AE66" s="378" t="s">
        <v>487</v>
      </c>
      <c r="AF66" s="341"/>
      <c r="AG66" s="378" t="s">
        <v>487</v>
      </c>
      <c r="AH66" s="342"/>
      <c r="AI66" s="342"/>
      <c r="AJ66" s="342"/>
      <c r="AK66" s="342"/>
      <c r="AL66" s="378" t="str">
        <f t="shared" si="1"/>
        <v/>
      </c>
      <c r="AM66" s="378">
        <f>IF(AE66='4 FORMULAS'!$D$50,AM65-(AM65*AL66),AM65)</f>
        <v>0.36</v>
      </c>
      <c r="AN66" s="378">
        <f>IF(AE66='4 FORMULAS'!$D$52,$AN65-(AN65*$AL66),AN65)</f>
        <v>0.2</v>
      </c>
      <c r="AO66" s="568"/>
      <c r="AP66" s="568"/>
      <c r="AQ66" s="514"/>
      <c r="AR66" s="514"/>
      <c r="AS66" s="509"/>
      <c r="AT66" s="509"/>
      <c r="AU66" s="509"/>
      <c r="AV66" s="514"/>
      <c r="AW66" s="515"/>
      <c r="AX66" s="514"/>
      <c r="AY66" s="514"/>
      <c r="AZ66" s="514"/>
      <c r="BA66" s="518"/>
      <c r="BB66" s="518"/>
      <c r="BC66" s="518"/>
      <c r="BD66" s="518"/>
      <c r="BE66" s="518"/>
      <c r="BF66" s="518"/>
      <c r="BG66" s="518"/>
      <c r="BH66" s="518"/>
      <c r="BI66" s="544"/>
      <c r="BJ66" s="546"/>
      <c r="BK66" s="546"/>
      <c r="BL66" s="546"/>
      <c r="BM66" s="546"/>
      <c r="BN66" s="518"/>
      <c r="BO66" s="518"/>
      <c r="BP66" s="535"/>
      <c r="BQ66" s="535"/>
      <c r="BR66" s="418"/>
      <c r="BS66" s="418"/>
      <c r="BT66" s="418"/>
      <c r="BU66" s="418"/>
    </row>
    <row r="67" spans="1:73" ht="18" customHeight="1" x14ac:dyDescent="0.25">
      <c r="A67" s="557"/>
      <c r="B67" s="554"/>
      <c r="C67" s="557"/>
      <c r="D67" s="557"/>
      <c r="E67" s="581"/>
      <c r="F67" s="557"/>
      <c r="G67" s="554"/>
      <c r="H67" s="604"/>
      <c r="I67" s="357"/>
      <c r="J67" s="557"/>
      <c r="K67" s="514"/>
      <c r="L67" s="557"/>
      <c r="M67" s="515"/>
      <c r="N67" s="561"/>
      <c r="O67" s="514"/>
      <c r="P67" s="562"/>
      <c r="Q67" s="600"/>
      <c r="R67" s="515"/>
      <c r="S67" s="562"/>
      <c r="T67" s="561"/>
      <c r="U67" s="514"/>
      <c r="V67" s="561"/>
      <c r="W67" s="514"/>
      <c r="X67" s="348">
        <v>3</v>
      </c>
      <c r="Y67" s="340"/>
      <c r="Z67" s="340"/>
      <c r="AA67" s="340"/>
      <c r="AB67" s="376" t="str">
        <f t="shared" si="0"/>
        <v xml:space="preserve">  </v>
      </c>
      <c r="AC67" s="380"/>
      <c r="AD67" s="378" t="s">
        <v>487</v>
      </c>
      <c r="AE67" s="378" t="s">
        <v>487</v>
      </c>
      <c r="AF67" s="341"/>
      <c r="AG67" s="378" t="s">
        <v>487</v>
      </c>
      <c r="AH67" s="342"/>
      <c r="AI67" s="342"/>
      <c r="AJ67" s="342"/>
      <c r="AK67" s="342"/>
      <c r="AL67" s="378" t="str">
        <f t="shared" si="1"/>
        <v/>
      </c>
      <c r="AM67" s="378">
        <f>IF(AE67='4 FORMULAS'!$D$50,AM66-(AM66*AL67),AM66)</f>
        <v>0.36</v>
      </c>
      <c r="AN67" s="378">
        <f>IF(AE67='4 FORMULAS'!$D$52,$AN66-(AN66*$AL67),AN66)</f>
        <v>0.2</v>
      </c>
      <c r="AO67" s="568"/>
      <c r="AP67" s="568"/>
      <c r="AQ67" s="514"/>
      <c r="AR67" s="514"/>
      <c r="AS67" s="509"/>
      <c r="AT67" s="509"/>
      <c r="AU67" s="509"/>
      <c r="AV67" s="514"/>
      <c r="AW67" s="515"/>
      <c r="AX67" s="514"/>
      <c r="AY67" s="514"/>
      <c r="AZ67" s="514"/>
      <c r="BA67" s="518"/>
      <c r="BB67" s="518"/>
      <c r="BC67" s="518"/>
      <c r="BD67" s="518"/>
      <c r="BE67" s="518"/>
      <c r="BF67" s="518"/>
      <c r="BG67" s="518"/>
      <c r="BH67" s="518"/>
      <c r="BI67" s="544"/>
      <c r="BJ67" s="546"/>
      <c r="BK67" s="546"/>
      <c r="BL67" s="546"/>
      <c r="BM67" s="546"/>
      <c r="BN67" s="518"/>
      <c r="BO67" s="518"/>
      <c r="BP67" s="535"/>
      <c r="BQ67" s="535"/>
      <c r="BR67" s="418"/>
      <c r="BS67" s="418"/>
      <c r="BT67" s="418"/>
      <c r="BU67" s="418"/>
    </row>
    <row r="68" spans="1:73" ht="18" customHeight="1" x14ac:dyDescent="0.25">
      <c r="A68" s="557"/>
      <c r="B68" s="554"/>
      <c r="C68" s="557"/>
      <c r="D68" s="557"/>
      <c r="E68" s="581"/>
      <c r="F68" s="557"/>
      <c r="G68" s="554"/>
      <c r="H68" s="604"/>
      <c r="I68" s="357"/>
      <c r="J68" s="557"/>
      <c r="K68" s="514"/>
      <c r="L68" s="557"/>
      <c r="M68" s="515"/>
      <c r="N68" s="561"/>
      <c r="O68" s="514"/>
      <c r="P68" s="562"/>
      <c r="Q68" s="600"/>
      <c r="R68" s="515"/>
      <c r="S68" s="562"/>
      <c r="T68" s="561"/>
      <c r="U68" s="514"/>
      <c r="V68" s="561"/>
      <c r="W68" s="514"/>
      <c r="X68" s="348">
        <v>4</v>
      </c>
      <c r="Y68" s="340"/>
      <c r="Z68" s="340"/>
      <c r="AA68" s="340"/>
      <c r="AB68" s="376" t="str">
        <f t="shared" si="0"/>
        <v xml:space="preserve">  </v>
      </c>
      <c r="AC68" s="380"/>
      <c r="AD68" s="378" t="s">
        <v>487</v>
      </c>
      <c r="AE68" s="378" t="s">
        <v>487</v>
      </c>
      <c r="AF68" s="341"/>
      <c r="AG68" s="378" t="s">
        <v>487</v>
      </c>
      <c r="AH68" s="342"/>
      <c r="AI68" s="342"/>
      <c r="AJ68" s="342"/>
      <c r="AK68" s="342"/>
      <c r="AL68" s="378" t="str">
        <f t="shared" si="1"/>
        <v/>
      </c>
      <c r="AM68" s="378">
        <f>IF(AE68='4 FORMULAS'!$D$50,AM67-(AM67*AL68),AM67)</f>
        <v>0.36</v>
      </c>
      <c r="AN68" s="378">
        <f>IF(AE68='4 FORMULAS'!$D$52,$AN67-(AN67*$AL68),AN67)</f>
        <v>0.2</v>
      </c>
      <c r="AO68" s="568"/>
      <c r="AP68" s="568"/>
      <c r="AQ68" s="514"/>
      <c r="AR68" s="514"/>
      <c r="AS68" s="509"/>
      <c r="AT68" s="509"/>
      <c r="AU68" s="509"/>
      <c r="AV68" s="514"/>
      <c r="AW68" s="515"/>
      <c r="AX68" s="514"/>
      <c r="AY68" s="514"/>
      <c r="AZ68" s="514"/>
      <c r="BA68" s="518"/>
      <c r="BB68" s="518"/>
      <c r="BC68" s="518"/>
      <c r="BD68" s="518"/>
      <c r="BE68" s="518"/>
      <c r="BF68" s="518"/>
      <c r="BG68" s="518"/>
      <c r="BH68" s="518"/>
      <c r="BI68" s="544"/>
      <c r="BJ68" s="546"/>
      <c r="BK68" s="546"/>
      <c r="BL68" s="546"/>
      <c r="BM68" s="546"/>
      <c r="BN68" s="518"/>
      <c r="BO68" s="518"/>
      <c r="BP68" s="535"/>
      <c r="BQ68" s="535"/>
      <c r="BR68" s="418"/>
      <c r="BS68" s="418"/>
      <c r="BT68" s="418"/>
      <c r="BU68" s="418"/>
    </row>
    <row r="69" spans="1:73" ht="18" customHeight="1" x14ac:dyDescent="0.25">
      <c r="A69" s="557"/>
      <c r="B69" s="554"/>
      <c r="C69" s="557"/>
      <c r="D69" s="557"/>
      <c r="E69" s="581"/>
      <c r="F69" s="557"/>
      <c r="G69" s="554"/>
      <c r="H69" s="604"/>
      <c r="I69" s="357"/>
      <c r="J69" s="557"/>
      <c r="K69" s="514"/>
      <c r="L69" s="557"/>
      <c r="M69" s="515"/>
      <c r="N69" s="561"/>
      <c r="O69" s="514"/>
      <c r="P69" s="562"/>
      <c r="Q69" s="600"/>
      <c r="R69" s="515"/>
      <c r="S69" s="562"/>
      <c r="T69" s="561"/>
      <c r="U69" s="514"/>
      <c r="V69" s="561"/>
      <c r="W69" s="514"/>
      <c r="X69" s="348">
        <v>5</v>
      </c>
      <c r="Y69" s="340"/>
      <c r="Z69" s="340"/>
      <c r="AA69" s="340"/>
      <c r="AB69" s="376" t="str">
        <f t="shared" si="0"/>
        <v xml:space="preserve">  </v>
      </c>
      <c r="AC69" s="380"/>
      <c r="AD69" s="378" t="s">
        <v>487</v>
      </c>
      <c r="AE69" s="378" t="s">
        <v>487</v>
      </c>
      <c r="AF69" s="341"/>
      <c r="AG69" s="378" t="s">
        <v>487</v>
      </c>
      <c r="AH69" s="342"/>
      <c r="AI69" s="342"/>
      <c r="AJ69" s="342"/>
      <c r="AK69" s="342"/>
      <c r="AL69" s="378" t="str">
        <f t="shared" si="1"/>
        <v/>
      </c>
      <c r="AM69" s="378">
        <f>IF(AE69='4 FORMULAS'!$D$50,AM68-(AM68*AL69),AM68)</f>
        <v>0.36</v>
      </c>
      <c r="AN69" s="378">
        <f>IF(AE69='4 FORMULAS'!$D$52,$AN68-(AN68*$AL69),AN68)</f>
        <v>0.2</v>
      </c>
      <c r="AO69" s="568"/>
      <c r="AP69" s="568"/>
      <c r="AQ69" s="514"/>
      <c r="AR69" s="514"/>
      <c r="AS69" s="509"/>
      <c r="AT69" s="509"/>
      <c r="AU69" s="509"/>
      <c r="AV69" s="514"/>
      <c r="AW69" s="515"/>
      <c r="AX69" s="514"/>
      <c r="AY69" s="514"/>
      <c r="AZ69" s="514"/>
      <c r="BA69" s="518"/>
      <c r="BB69" s="518"/>
      <c r="BC69" s="518"/>
      <c r="BD69" s="518"/>
      <c r="BE69" s="518"/>
      <c r="BF69" s="518"/>
      <c r="BG69" s="518"/>
      <c r="BH69" s="518"/>
      <c r="BI69" s="544"/>
      <c r="BJ69" s="546"/>
      <c r="BK69" s="546"/>
      <c r="BL69" s="546"/>
      <c r="BM69" s="546"/>
      <c r="BN69" s="518"/>
      <c r="BO69" s="518"/>
      <c r="BP69" s="535"/>
      <c r="BQ69" s="535"/>
      <c r="BR69" s="418"/>
      <c r="BS69" s="418"/>
      <c r="BT69" s="418"/>
      <c r="BU69" s="418"/>
    </row>
    <row r="70" spans="1:73" ht="18" customHeight="1" thickBot="1" x14ac:dyDescent="0.3">
      <c r="A70" s="557"/>
      <c r="B70" s="555"/>
      <c r="C70" s="557"/>
      <c r="D70" s="557"/>
      <c r="E70" s="581"/>
      <c r="F70" s="557"/>
      <c r="G70" s="555"/>
      <c r="H70" s="604"/>
      <c r="I70" s="357"/>
      <c r="J70" s="557"/>
      <c r="K70" s="514"/>
      <c r="L70" s="557"/>
      <c r="M70" s="515"/>
      <c r="N70" s="561"/>
      <c r="O70" s="514"/>
      <c r="P70" s="562"/>
      <c r="Q70" s="600"/>
      <c r="R70" s="515"/>
      <c r="S70" s="562"/>
      <c r="T70" s="561"/>
      <c r="U70" s="514"/>
      <c r="V70" s="561"/>
      <c r="W70" s="514"/>
      <c r="X70" s="348">
        <v>6</v>
      </c>
      <c r="Y70" s="340"/>
      <c r="Z70" s="340"/>
      <c r="AA70" s="340"/>
      <c r="AB70" s="376" t="str">
        <f t="shared" si="0"/>
        <v xml:space="preserve">  </v>
      </c>
      <c r="AC70" s="380"/>
      <c r="AD70" s="378" t="s">
        <v>487</v>
      </c>
      <c r="AE70" s="378" t="s">
        <v>487</v>
      </c>
      <c r="AF70" s="341"/>
      <c r="AG70" s="378" t="s">
        <v>487</v>
      </c>
      <c r="AH70" s="342"/>
      <c r="AI70" s="342"/>
      <c r="AJ70" s="342"/>
      <c r="AK70" s="342"/>
      <c r="AL70" s="378" t="str">
        <f t="shared" si="1"/>
        <v/>
      </c>
      <c r="AM70" s="378">
        <f>IF(AE70='4 FORMULAS'!$D$50,AM69-(AM69*AL70),AM69)</f>
        <v>0.36</v>
      </c>
      <c r="AN70" s="378">
        <f>IF(AE70='4 FORMULAS'!$D$52,$AN69-(AN69*$AL70),AN69)</f>
        <v>0.2</v>
      </c>
      <c r="AO70" s="568"/>
      <c r="AP70" s="568"/>
      <c r="AQ70" s="514"/>
      <c r="AR70" s="514"/>
      <c r="AS70" s="510"/>
      <c r="AT70" s="510"/>
      <c r="AU70" s="510"/>
      <c r="AV70" s="514"/>
      <c r="AW70" s="515"/>
      <c r="AX70" s="514"/>
      <c r="AY70" s="514"/>
      <c r="AZ70" s="514"/>
      <c r="BA70" s="519"/>
      <c r="BB70" s="519"/>
      <c r="BC70" s="519"/>
      <c r="BD70" s="519"/>
      <c r="BE70" s="519"/>
      <c r="BF70" s="519"/>
      <c r="BG70" s="519"/>
      <c r="BH70" s="519"/>
      <c r="BI70" s="545"/>
      <c r="BJ70" s="546"/>
      <c r="BK70" s="546"/>
      <c r="BL70" s="546"/>
      <c r="BM70" s="546"/>
      <c r="BN70" s="519"/>
      <c r="BO70" s="519"/>
      <c r="BP70" s="535"/>
      <c r="BQ70" s="535"/>
      <c r="BR70" s="418"/>
      <c r="BS70" s="418"/>
      <c r="BT70" s="418"/>
      <c r="BU70" s="418"/>
    </row>
    <row r="71" spans="1:73" ht="99" customHeight="1" x14ac:dyDescent="0.25">
      <c r="A71" s="557" t="s">
        <v>117</v>
      </c>
      <c r="B71" s="556" t="s">
        <v>535</v>
      </c>
      <c r="C71" s="557" t="s">
        <v>104</v>
      </c>
      <c r="D71" s="557" t="s">
        <v>188</v>
      </c>
      <c r="E71" s="557" t="s">
        <v>542</v>
      </c>
      <c r="F71" s="557" t="s">
        <v>543</v>
      </c>
      <c r="G71" s="553" t="s">
        <v>544</v>
      </c>
      <c r="H71" s="604" t="str">
        <f t="shared" ref="H71" si="37">+CONCATENATE(D71," ",E71," "," ",F71," ",G71)</f>
        <v>Posibilidad de afectación económica y reputacional debilidad en el seguimiento de las obligaciones de reporte en la información financiera de los servidores de la Corporación  identificar un presunto incremento patrimonial de los servidores originando denuncias y/o sanciones.</v>
      </c>
      <c r="I71" s="357"/>
      <c r="J71" s="557" t="s">
        <v>174</v>
      </c>
      <c r="K71" s="514" t="str">
        <f>IFERROR(VLOOKUP('2 MAPA FINAL'!$J71,Tabla3[],2,0),"")</f>
        <v>Eventos relacionados con las conductas o comportamientos de los empleados que afectan la Integridad Pública</v>
      </c>
      <c r="L71" s="557">
        <v>205</v>
      </c>
      <c r="M71" s="515" t="str">
        <f>+IF(L71="","",IF(L71&lt;='3 FORMULA PROBABILIDADES'!$S$9,'3 FORMULA PROBABILIDADES'!$Q$9,IF(L71&lt;='3 FORMULA PROBABILIDADES'!$S$10,'3 FORMULA PROBABILIDADES'!$Q$10,IF(L71&lt;='3 FORMULA PROBABILIDADES'!$S$11,'3 FORMULA PROBABILIDADES'!$Q$11,IF(L71&lt;='3 FORMULA PROBABILIDADES'!$S$12,'3 FORMULA PROBABILIDADES'!$Q$12,IF(L71&gt;='3 FORMULA PROBABILIDADES'!$R$13,'3 FORMULA PROBABILIDADES'!$Q$13,""))))))</f>
        <v>La actividad que conlleva el riesgo se ejecuta de 25 a 500 veces por año</v>
      </c>
      <c r="N71" s="561">
        <f>+IF(M71="","",IF(M71='3 FORMULA PROBABILIDADES'!$Q$9, '3 FORMULA PROBABILIDADES'!$T$9,IF(M71='3 FORMULA PROBABILIDADES'!$Q$10, '3 FORMULA PROBABILIDADES'!$T$10,IF(M71='3 FORMULA PROBABILIDADES'!$Q$11, '3 FORMULA PROBABILIDADES'!$T$11,IF(M71='3 FORMULA PROBABILIDADES'!$Q$12, '3 FORMULA PROBABILIDADES'!$T$12,IF(M71='3 FORMULA PROBABILIDADES'!$Q$13, '3 FORMULA PROBABILIDADES'!$T$13))))))</f>
        <v>0.6</v>
      </c>
      <c r="O71" s="514" t="str">
        <f>+IF(M71="","",IF(M71='3 FORMULA PROBABILIDADES'!$Q$9, '3 FORMULA PROBABILIDADES'!$P$9,IF(M71='3 FORMULA PROBABILIDADES'!$Q$10, '3 FORMULA PROBABILIDADES'!$P$10,IF(M71='3 FORMULA PROBABILIDADES'!$Q$11, '3 FORMULA PROBABILIDADES'!$P$11,IF(M71='3 FORMULA PROBABILIDADES'!$Q$12, '3 FORMULA PROBABILIDADES'!$P$12,IF(M71='3 FORMULA PROBABILIDADES'!$Q$13, '3 FORMULA PROBABILIDADES'!$P$13))))))</f>
        <v>Media</v>
      </c>
      <c r="P71" s="562" t="s">
        <v>267</v>
      </c>
      <c r="Q71" s="600">
        <f>+IF(P71="","",IF(P71="N/A","",IF(OR(P71='3 FORMULA PROBABILIDADES'!$X$9, P71='3 FORMULA PROBABILIDADES'!$Y$9), '3 FORMULA PROBABILIDADES'!$W$9,IF(OR(P71='3 FORMULA PROBABILIDADES'!$X$10, P71='3 FORMULA PROBABILIDADES'!$Y$10), '3 FORMULA PROBABILIDADES'!$W$10,IF(OR(P71='3 FORMULA PROBABILIDADES'!$X$11, P71='3 FORMULA PROBABILIDADES'!$Y$11), '3 FORMULA PROBABILIDADES'!$W$11,IF(OR(P71='3 FORMULA PROBABILIDADES'!$X$12, P71='3 FORMULA PROBABILIDADES'!$Y$12), '3 FORMULA PROBABILIDADES'!$W$12,IF(OR(P71='3 FORMULA PROBABILIDADES'!$X$13, P71='3 FORMULA PROBABILIDADES'!$Y$13), '3 FORMULA PROBABILIDADES'!$W$13)))))))</f>
        <v>0.2</v>
      </c>
      <c r="R71" s="515" t="str">
        <f>+IF(P71="","",IF(P71="N/A","",IF(OR(P71='3 FORMULA PROBABILIDADES'!$X$9, P71='3 FORMULA PROBABILIDADES'!$Y$9), '3 FORMULA PROBABILIDADES'!$V$9,IF(OR(P71='3 FORMULA PROBABILIDADES'!$X$10, P71='3 FORMULA PROBABILIDADES'!$Y$10), '3 FORMULA PROBABILIDADES'!$V$10,IF(OR(P71='3 FORMULA PROBABILIDADES'!$X$11, P71='3 FORMULA PROBABILIDADES'!$Y$11), '3 FORMULA PROBABILIDADES'!$V$11,IF(OR(P71='3 FORMULA PROBABILIDADES'!$X$12, P71='3 FORMULA PROBABILIDADES'!$Y$12), '3 FORMULA PROBABILIDADES'!$V$12,IF(OR(P71='3 FORMULA PROBABILIDADES'!$X$13, P71='3 FORMULA PROBABILIDADES'!$Y$13), '3 FORMULA PROBABILIDADES'!$V$13)))))))</f>
        <v>Leve</v>
      </c>
      <c r="S71" s="562" t="s">
        <v>379</v>
      </c>
      <c r="T71" s="561">
        <f>+IF(S71="","",IF(S71="N/A","",IF(OR(S71='3 FORMULA PROBABILIDADES'!$X$9, S71='3 FORMULA PROBABILIDADES'!$Y$9), '3 FORMULA PROBABILIDADES'!$W$9,IF(OR(S71='3 FORMULA PROBABILIDADES'!$X$10, S71='3 FORMULA PROBABILIDADES'!$Y$10), '3 FORMULA PROBABILIDADES'!$W$10,IF(OR(S71='3 FORMULA PROBABILIDADES'!$X$11, S71='3 FORMULA PROBABILIDADES'!$Y$11), '3 FORMULA PROBABILIDADES'!$W$11,IF(OR(S71='3 FORMULA PROBABILIDADES'!$X$12, S71='3 FORMULA PROBABILIDADES'!$Y$12), '3 FORMULA PROBABILIDADES'!$W$12,IF(OR(S71='3 FORMULA PROBABILIDADES'!$X$13, S71='3 FORMULA PROBABILIDADES'!$Y$13), '3 FORMULA PROBABILIDADES'!$W$13)))))))</f>
        <v>0.2</v>
      </c>
      <c r="U71" s="514" t="str">
        <f>+IF(S71="","",IF(S71="N/A","",IF(OR(S71='3 FORMULA PROBABILIDADES'!$X$9, S71='3 FORMULA PROBABILIDADES'!$Y$9), '3 FORMULA PROBABILIDADES'!$V$9,IF(OR(S71='3 FORMULA PROBABILIDADES'!$X$10, S71='3 FORMULA PROBABILIDADES'!$Y$10), '3 FORMULA PROBABILIDADES'!$V$10,IF(OR(S71='3 FORMULA PROBABILIDADES'!$X$11, S71='3 FORMULA PROBABILIDADES'!$Y$11), '3 FORMULA PROBABILIDADES'!$V$11,IF(OR(S71='3 FORMULA PROBABILIDADES'!$X$12, S71='3 FORMULA PROBABILIDADES'!$Y$12), '3 FORMULA PROBABILIDADES'!$V$12,IF(OR(S71='3 FORMULA PROBABILIDADES'!$X$13, S71='3 FORMULA PROBABILIDADES'!$Y$13), '3 FORMULA PROBABILIDADES'!$V$13)))))))</f>
        <v>Leve</v>
      </c>
      <c r="V71" s="561">
        <f t="shared" ref="V71" si="38">+IF(Q71="",T71,IF(T71="",Q71,IF(Q71&gt;T71,Q71,T71)))</f>
        <v>0.2</v>
      </c>
      <c r="W71" s="514" t="str">
        <f>+IF(V71="","",IF(V71='3 FORMULA PROBABILIDADES'!$W$9, '3 FORMULA PROBABILIDADES'!$V$9,IF(V71='3 FORMULA PROBABILIDADES'!$W$10, '3 FORMULA PROBABILIDADES'!$V$10,IF(V71='3 FORMULA PROBABILIDADES'!$W$11, '3 FORMULA PROBABILIDADES'!$V$11,IF(V71='3 FORMULA PROBABILIDADES'!$W$12, '3 FORMULA PROBABILIDADES'!$V$12,IF(V71='3 FORMULA PROBABILIDADES'!$W$13, '3 FORMULA PROBABILIDADES'!$V$13))))))</f>
        <v>Leve</v>
      </c>
      <c r="X71" s="348">
        <v>1</v>
      </c>
      <c r="Y71" s="340" t="s">
        <v>571</v>
      </c>
      <c r="Z71" s="340" t="s">
        <v>572</v>
      </c>
      <c r="AA71" s="340" t="s">
        <v>573</v>
      </c>
      <c r="AB71" s="376" t="str">
        <f t="shared" ref="AB71:AB118" si="39">+CONCATENATE(Y71," ",Z71," ",AA71)</f>
        <v>Responsable procedimiento de seguimiento presentación de declaración de bienes y rentas aplica los controles que permitan identificar un presunto incremento patrimonial los cuales se realizan cada vez que se efectúa el seguimiento a la presentación de la declaración de bienes y rentas</v>
      </c>
      <c r="AC71" s="380" t="s">
        <v>143</v>
      </c>
      <c r="AD71" s="378">
        <v>0.25</v>
      </c>
      <c r="AE71" s="378" t="s">
        <v>149</v>
      </c>
      <c r="AF71" s="341" t="s">
        <v>155</v>
      </c>
      <c r="AG71" s="378">
        <v>0.15</v>
      </c>
      <c r="AH71" s="342" t="s">
        <v>156</v>
      </c>
      <c r="AI71" s="342" t="s">
        <v>146</v>
      </c>
      <c r="AJ71" s="342" t="s">
        <v>147</v>
      </c>
      <c r="AK71" s="342" t="s">
        <v>167</v>
      </c>
      <c r="AL71" s="378">
        <f t="shared" si="1"/>
        <v>0.4</v>
      </c>
      <c r="AM71" s="378">
        <f>IF(AE71='4 FORMULAS'!$D$50,N71-(N71*AL71),N71)</f>
        <v>0.36</v>
      </c>
      <c r="AN71" s="378">
        <f>IF(AE71='4 FORMULAS'!$D$52,$V71-($V71*$AL71),$V71)</f>
        <v>0.2</v>
      </c>
      <c r="AO71" s="568">
        <f t="shared" ref="AO71:AP71" si="40">+IF(AM76="","",AM76)</f>
        <v>0.36</v>
      </c>
      <c r="AP71" s="568">
        <f t="shared" si="40"/>
        <v>0.2</v>
      </c>
      <c r="AQ71" s="514" t="str">
        <f t="shared" ref="AQ71" si="41">+IF(W71="Leve","No requiere plan de acción",IF(W71="Menor","Bajo",IF(W71="Moderado","Moderado",IF(W71="Mayor","Alto",IF(W71="Catastrófico","Extremo",IF(W71="",""))))))</f>
        <v>No requiere plan de acción</v>
      </c>
      <c r="AR71" s="514" t="s">
        <v>598</v>
      </c>
      <c r="AS71" s="508" t="s">
        <v>598</v>
      </c>
      <c r="AT71" s="508" t="s">
        <v>1074</v>
      </c>
      <c r="AU71" s="508" t="s">
        <v>1074</v>
      </c>
      <c r="AV71" s="513">
        <v>46148</v>
      </c>
      <c r="AW71" s="515" t="s">
        <v>1081</v>
      </c>
      <c r="AX71" s="514"/>
      <c r="AY71" s="514"/>
      <c r="AZ71" s="514"/>
      <c r="BA71" s="517"/>
      <c r="BB71" s="517" t="s">
        <v>325</v>
      </c>
      <c r="BC71" s="517" t="s">
        <v>324</v>
      </c>
      <c r="BD71" s="517" t="s">
        <v>965</v>
      </c>
      <c r="BE71" s="517" t="s">
        <v>324</v>
      </c>
      <c r="BF71" s="517" t="s">
        <v>946</v>
      </c>
      <c r="BG71" s="517" t="s">
        <v>946</v>
      </c>
      <c r="BH71" s="547">
        <v>0.33</v>
      </c>
      <c r="BI71" s="543"/>
      <c r="BJ71" s="546"/>
      <c r="BK71" s="546"/>
      <c r="BL71" s="546"/>
      <c r="BM71" s="546"/>
      <c r="BN71" s="517"/>
      <c r="BO71" s="517"/>
      <c r="BP71" s="535"/>
      <c r="BQ71" s="535" t="s">
        <v>1072</v>
      </c>
      <c r="BR71" s="418"/>
      <c r="BS71" s="418"/>
      <c r="BT71" s="418"/>
      <c r="BU71" s="418"/>
    </row>
    <row r="72" spans="1:73" ht="15" customHeight="1" x14ac:dyDescent="0.25">
      <c r="A72" s="557"/>
      <c r="B72" s="554"/>
      <c r="C72" s="557"/>
      <c r="D72" s="557"/>
      <c r="E72" s="557"/>
      <c r="F72" s="557"/>
      <c r="G72" s="554"/>
      <c r="H72" s="604"/>
      <c r="I72" s="357"/>
      <c r="J72" s="557"/>
      <c r="K72" s="514"/>
      <c r="L72" s="557"/>
      <c r="M72" s="515"/>
      <c r="N72" s="561"/>
      <c r="O72" s="514"/>
      <c r="P72" s="562"/>
      <c r="Q72" s="600"/>
      <c r="R72" s="515"/>
      <c r="S72" s="562"/>
      <c r="T72" s="561"/>
      <c r="U72" s="514"/>
      <c r="V72" s="561"/>
      <c r="W72" s="514"/>
      <c r="X72" s="348">
        <v>2</v>
      </c>
      <c r="Y72" s="340"/>
      <c r="Z72" s="340"/>
      <c r="AA72" s="340"/>
      <c r="AB72" s="376" t="str">
        <f t="shared" si="39"/>
        <v xml:space="preserve">  </v>
      </c>
      <c r="AC72" s="380"/>
      <c r="AD72" s="378" t="s">
        <v>487</v>
      </c>
      <c r="AE72" s="378" t="s">
        <v>487</v>
      </c>
      <c r="AF72" s="341"/>
      <c r="AG72" s="378" t="s">
        <v>487</v>
      </c>
      <c r="AH72" s="342"/>
      <c r="AI72" s="342"/>
      <c r="AJ72" s="342"/>
      <c r="AK72" s="342"/>
      <c r="AL72" s="378" t="str">
        <f t="shared" si="1"/>
        <v/>
      </c>
      <c r="AM72" s="378">
        <f>IF(AE72='4 FORMULAS'!$D$50,AM71-(AM71*AL72),AM71)</f>
        <v>0.36</v>
      </c>
      <c r="AN72" s="378">
        <f>IF(AE72='4 FORMULAS'!$D$52,$AN71-(AN71*$AL72),AN71)</f>
        <v>0.2</v>
      </c>
      <c r="AO72" s="568"/>
      <c r="AP72" s="568"/>
      <c r="AQ72" s="514"/>
      <c r="AR72" s="514"/>
      <c r="AS72" s="509"/>
      <c r="AT72" s="509"/>
      <c r="AU72" s="509"/>
      <c r="AV72" s="514"/>
      <c r="AW72" s="515"/>
      <c r="AX72" s="514"/>
      <c r="AY72" s="514"/>
      <c r="AZ72" s="514"/>
      <c r="BA72" s="518"/>
      <c r="BB72" s="518"/>
      <c r="BC72" s="518"/>
      <c r="BD72" s="518"/>
      <c r="BE72" s="518"/>
      <c r="BF72" s="518"/>
      <c r="BG72" s="518"/>
      <c r="BH72" s="518"/>
      <c r="BI72" s="544"/>
      <c r="BJ72" s="546"/>
      <c r="BK72" s="546"/>
      <c r="BL72" s="546"/>
      <c r="BM72" s="546"/>
      <c r="BN72" s="518"/>
      <c r="BO72" s="518"/>
      <c r="BP72" s="535"/>
      <c r="BQ72" s="535"/>
      <c r="BR72" s="418"/>
      <c r="BS72" s="418"/>
      <c r="BT72" s="418"/>
      <c r="BU72" s="418"/>
    </row>
    <row r="73" spans="1:73" ht="15" customHeight="1" x14ac:dyDescent="0.25">
      <c r="A73" s="557"/>
      <c r="B73" s="554"/>
      <c r="C73" s="557"/>
      <c r="D73" s="557"/>
      <c r="E73" s="557"/>
      <c r="F73" s="557"/>
      <c r="G73" s="554"/>
      <c r="H73" s="604"/>
      <c r="I73" s="357"/>
      <c r="J73" s="557"/>
      <c r="K73" s="514"/>
      <c r="L73" s="557"/>
      <c r="M73" s="515"/>
      <c r="N73" s="561"/>
      <c r="O73" s="514"/>
      <c r="P73" s="562"/>
      <c r="Q73" s="600"/>
      <c r="R73" s="515"/>
      <c r="S73" s="562"/>
      <c r="T73" s="561"/>
      <c r="U73" s="514"/>
      <c r="V73" s="561"/>
      <c r="W73" s="514"/>
      <c r="X73" s="348">
        <v>3</v>
      </c>
      <c r="Y73" s="340"/>
      <c r="Z73" s="340"/>
      <c r="AA73" s="340"/>
      <c r="AB73" s="376" t="str">
        <f t="shared" si="39"/>
        <v xml:space="preserve">  </v>
      </c>
      <c r="AC73" s="380"/>
      <c r="AD73" s="378" t="s">
        <v>487</v>
      </c>
      <c r="AE73" s="378" t="s">
        <v>487</v>
      </c>
      <c r="AF73" s="341"/>
      <c r="AG73" s="378" t="s">
        <v>487</v>
      </c>
      <c r="AH73" s="342"/>
      <c r="AI73" s="342"/>
      <c r="AJ73" s="342"/>
      <c r="AK73" s="342"/>
      <c r="AL73" s="378" t="str">
        <f t="shared" si="1"/>
        <v/>
      </c>
      <c r="AM73" s="378">
        <f>IF(AE73='4 FORMULAS'!$D$50,AM72-(AM72*AL73),AM72)</f>
        <v>0.36</v>
      </c>
      <c r="AN73" s="378">
        <f>IF(AE73='4 FORMULAS'!$D$52,$AN72-(AN72*$AL73),AN72)</f>
        <v>0.2</v>
      </c>
      <c r="AO73" s="568"/>
      <c r="AP73" s="568"/>
      <c r="AQ73" s="514"/>
      <c r="AR73" s="514"/>
      <c r="AS73" s="509"/>
      <c r="AT73" s="509"/>
      <c r="AU73" s="509"/>
      <c r="AV73" s="514"/>
      <c r="AW73" s="515"/>
      <c r="AX73" s="514"/>
      <c r="AY73" s="514"/>
      <c r="AZ73" s="514"/>
      <c r="BA73" s="518"/>
      <c r="BB73" s="518"/>
      <c r="BC73" s="518"/>
      <c r="BD73" s="518"/>
      <c r="BE73" s="518"/>
      <c r="BF73" s="518"/>
      <c r="BG73" s="518"/>
      <c r="BH73" s="518"/>
      <c r="BI73" s="544"/>
      <c r="BJ73" s="546"/>
      <c r="BK73" s="546"/>
      <c r="BL73" s="546"/>
      <c r="BM73" s="546"/>
      <c r="BN73" s="518"/>
      <c r="BO73" s="518"/>
      <c r="BP73" s="535"/>
      <c r="BQ73" s="535"/>
      <c r="BR73" s="418"/>
      <c r="BS73" s="418"/>
      <c r="BT73" s="418"/>
      <c r="BU73" s="418"/>
    </row>
    <row r="74" spans="1:73" ht="15" customHeight="1" x14ac:dyDescent="0.25">
      <c r="A74" s="557"/>
      <c r="B74" s="554"/>
      <c r="C74" s="557"/>
      <c r="D74" s="557"/>
      <c r="E74" s="557"/>
      <c r="F74" s="557"/>
      <c r="G74" s="554"/>
      <c r="H74" s="604"/>
      <c r="I74" s="357"/>
      <c r="J74" s="557"/>
      <c r="K74" s="514"/>
      <c r="L74" s="557"/>
      <c r="M74" s="515"/>
      <c r="N74" s="561"/>
      <c r="O74" s="514"/>
      <c r="P74" s="562"/>
      <c r="Q74" s="600"/>
      <c r="R74" s="515"/>
      <c r="S74" s="562"/>
      <c r="T74" s="561"/>
      <c r="U74" s="514"/>
      <c r="V74" s="561"/>
      <c r="W74" s="514"/>
      <c r="X74" s="348">
        <v>4</v>
      </c>
      <c r="Y74" s="340"/>
      <c r="Z74" s="340"/>
      <c r="AA74" s="340"/>
      <c r="AB74" s="376" t="str">
        <f t="shared" si="39"/>
        <v xml:space="preserve">  </v>
      </c>
      <c r="AC74" s="380"/>
      <c r="AD74" s="378" t="s">
        <v>487</v>
      </c>
      <c r="AE74" s="378" t="s">
        <v>487</v>
      </c>
      <c r="AF74" s="341"/>
      <c r="AG74" s="378" t="s">
        <v>487</v>
      </c>
      <c r="AH74" s="342"/>
      <c r="AI74" s="342"/>
      <c r="AJ74" s="342"/>
      <c r="AK74" s="342"/>
      <c r="AL74" s="378" t="str">
        <f t="shared" si="1"/>
        <v/>
      </c>
      <c r="AM74" s="378">
        <f>IF(AE74='4 FORMULAS'!$D$50,AM73-(AM73*AL74),AM73)</f>
        <v>0.36</v>
      </c>
      <c r="AN74" s="378">
        <f>IF(AE74='4 FORMULAS'!$D$52,$AN73-(AN73*$AL74),AN73)</f>
        <v>0.2</v>
      </c>
      <c r="AO74" s="568"/>
      <c r="AP74" s="568"/>
      <c r="AQ74" s="514"/>
      <c r="AR74" s="514"/>
      <c r="AS74" s="509"/>
      <c r="AT74" s="509"/>
      <c r="AU74" s="509"/>
      <c r="AV74" s="514"/>
      <c r="AW74" s="515"/>
      <c r="AX74" s="514"/>
      <c r="AY74" s="514"/>
      <c r="AZ74" s="514"/>
      <c r="BA74" s="518"/>
      <c r="BB74" s="518"/>
      <c r="BC74" s="518"/>
      <c r="BD74" s="518"/>
      <c r="BE74" s="518"/>
      <c r="BF74" s="518"/>
      <c r="BG74" s="518"/>
      <c r="BH74" s="518"/>
      <c r="BI74" s="544"/>
      <c r="BJ74" s="546"/>
      <c r="BK74" s="546"/>
      <c r="BL74" s="546"/>
      <c r="BM74" s="546"/>
      <c r="BN74" s="518"/>
      <c r="BO74" s="518"/>
      <c r="BP74" s="535"/>
      <c r="BQ74" s="535"/>
      <c r="BR74" s="418"/>
      <c r="BS74" s="418"/>
      <c r="BT74" s="418"/>
      <c r="BU74" s="418"/>
    </row>
    <row r="75" spans="1:73" ht="15" customHeight="1" x14ac:dyDescent="0.25">
      <c r="A75" s="557"/>
      <c r="B75" s="554"/>
      <c r="C75" s="557"/>
      <c r="D75" s="557"/>
      <c r="E75" s="557"/>
      <c r="F75" s="557"/>
      <c r="G75" s="554"/>
      <c r="H75" s="604"/>
      <c r="I75" s="357"/>
      <c r="J75" s="557"/>
      <c r="K75" s="514"/>
      <c r="L75" s="557"/>
      <c r="M75" s="515"/>
      <c r="N75" s="561"/>
      <c r="O75" s="514"/>
      <c r="P75" s="562"/>
      <c r="Q75" s="600"/>
      <c r="R75" s="515"/>
      <c r="S75" s="562"/>
      <c r="T75" s="561"/>
      <c r="U75" s="514"/>
      <c r="V75" s="561"/>
      <c r="W75" s="514"/>
      <c r="X75" s="348">
        <v>5</v>
      </c>
      <c r="Y75" s="340"/>
      <c r="Z75" s="340"/>
      <c r="AA75" s="340"/>
      <c r="AB75" s="376" t="str">
        <f t="shared" si="39"/>
        <v xml:space="preserve">  </v>
      </c>
      <c r="AC75" s="380"/>
      <c r="AD75" s="378" t="s">
        <v>487</v>
      </c>
      <c r="AE75" s="378" t="s">
        <v>487</v>
      </c>
      <c r="AF75" s="341"/>
      <c r="AG75" s="378" t="s">
        <v>487</v>
      </c>
      <c r="AH75" s="342"/>
      <c r="AI75" s="342"/>
      <c r="AJ75" s="342"/>
      <c r="AK75" s="342"/>
      <c r="AL75" s="378" t="str">
        <f t="shared" si="1"/>
        <v/>
      </c>
      <c r="AM75" s="378">
        <f>IF(AE75='4 FORMULAS'!$D$50,AM74-(AM74*AL75),AM74)</f>
        <v>0.36</v>
      </c>
      <c r="AN75" s="378">
        <f>IF(AE75='4 FORMULAS'!$D$52,$AN74-(AN74*$AL75),AN74)</f>
        <v>0.2</v>
      </c>
      <c r="AO75" s="568"/>
      <c r="AP75" s="568"/>
      <c r="AQ75" s="514"/>
      <c r="AR75" s="514"/>
      <c r="AS75" s="509"/>
      <c r="AT75" s="509"/>
      <c r="AU75" s="509"/>
      <c r="AV75" s="514"/>
      <c r="AW75" s="515"/>
      <c r="AX75" s="514"/>
      <c r="AY75" s="514"/>
      <c r="AZ75" s="514"/>
      <c r="BA75" s="518"/>
      <c r="BB75" s="518"/>
      <c r="BC75" s="518"/>
      <c r="BD75" s="518"/>
      <c r="BE75" s="518"/>
      <c r="BF75" s="518"/>
      <c r="BG75" s="518"/>
      <c r="BH75" s="518"/>
      <c r="BI75" s="544"/>
      <c r="BJ75" s="546"/>
      <c r="BK75" s="546"/>
      <c r="BL75" s="546"/>
      <c r="BM75" s="546"/>
      <c r="BN75" s="518"/>
      <c r="BO75" s="518"/>
      <c r="BP75" s="535"/>
      <c r="BQ75" s="535"/>
      <c r="BR75" s="418"/>
      <c r="BS75" s="418"/>
      <c r="BT75" s="418"/>
      <c r="BU75" s="418"/>
    </row>
    <row r="76" spans="1:73" ht="15" customHeight="1" thickBot="1" x14ac:dyDescent="0.3">
      <c r="A76" s="557"/>
      <c r="B76" s="555"/>
      <c r="C76" s="557"/>
      <c r="D76" s="557"/>
      <c r="E76" s="557"/>
      <c r="F76" s="557"/>
      <c r="G76" s="555"/>
      <c r="H76" s="604"/>
      <c r="I76" s="357"/>
      <c r="J76" s="557"/>
      <c r="K76" s="514"/>
      <c r="L76" s="557"/>
      <c r="M76" s="515"/>
      <c r="N76" s="561"/>
      <c r="O76" s="514"/>
      <c r="P76" s="562"/>
      <c r="Q76" s="600"/>
      <c r="R76" s="515"/>
      <c r="S76" s="562"/>
      <c r="T76" s="561"/>
      <c r="U76" s="514"/>
      <c r="V76" s="561"/>
      <c r="W76" s="514"/>
      <c r="X76" s="348">
        <v>6</v>
      </c>
      <c r="Y76" s="340"/>
      <c r="Z76" s="340"/>
      <c r="AA76" s="340"/>
      <c r="AB76" s="376" t="str">
        <f t="shared" si="39"/>
        <v xml:space="preserve">  </v>
      </c>
      <c r="AC76" s="380"/>
      <c r="AD76" s="378" t="s">
        <v>487</v>
      </c>
      <c r="AE76" s="378" t="s">
        <v>487</v>
      </c>
      <c r="AF76" s="341"/>
      <c r="AG76" s="378" t="s">
        <v>487</v>
      </c>
      <c r="AH76" s="342"/>
      <c r="AI76" s="342"/>
      <c r="AJ76" s="342"/>
      <c r="AK76" s="342"/>
      <c r="AL76" s="378" t="str">
        <f t="shared" ref="AL76:AL133" si="42">+IFERROR($AD76+$AG76,"")</f>
        <v/>
      </c>
      <c r="AM76" s="378">
        <f>IF(AE76='4 FORMULAS'!$D$50,AM75-(AM75*AL76),AM75)</f>
        <v>0.36</v>
      </c>
      <c r="AN76" s="378">
        <f>IF(AE76='4 FORMULAS'!$D$52,$AN75-(AN75*$AL76),AN75)</f>
        <v>0.2</v>
      </c>
      <c r="AO76" s="568"/>
      <c r="AP76" s="568"/>
      <c r="AQ76" s="514"/>
      <c r="AR76" s="514"/>
      <c r="AS76" s="510"/>
      <c r="AT76" s="510"/>
      <c r="AU76" s="510"/>
      <c r="AV76" s="514"/>
      <c r="AW76" s="515"/>
      <c r="AX76" s="514"/>
      <c r="AY76" s="514"/>
      <c r="AZ76" s="514"/>
      <c r="BA76" s="519"/>
      <c r="BB76" s="519"/>
      <c r="BC76" s="519"/>
      <c r="BD76" s="519"/>
      <c r="BE76" s="519"/>
      <c r="BF76" s="519"/>
      <c r="BG76" s="519"/>
      <c r="BH76" s="519"/>
      <c r="BI76" s="545"/>
      <c r="BJ76" s="546"/>
      <c r="BK76" s="546"/>
      <c r="BL76" s="546"/>
      <c r="BM76" s="546"/>
      <c r="BN76" s="519"/>
      <c r="BO76" s="519"/>
      <c r="BP76" s="535"/>
      <c r="BQ76" s="535"/>
      <c r="BR76" s="418"/>
      <c r="BS76" s="418"/>
      <c r="BT76" s="418"/>
      <c r="BU76" s="418"/>
    </row>
    <row r="77" spans="1:73" ht="99" customHeight="1" x14ac:dyDescent="0.25">
      <c r="A77" s="557" t="s">
        <v>118</v>
      </c>
      <c r="B77" s="556" t="s">
        <v>535</v>
      </c>
      <c r="C77" s="557" t="s">
        <v>178</v>
      </c>
      <c r="D77" s="557" t="s">
        <v>372</v>
      </c>
      <c r="E77" s="557" t="s">
        <v>545</v>
      </c>
      <c r="F77" s="557" t="s">
        <v>546</v>
      </c>
      <c r="G77" s="553" t="s">
        <v>547</v>
      </c>
      <c r="H77" s="604" t="str">
        <f t="shared" ref="H77" si="43">+CONCATENATE(D77," ",E77," "," ",F77," ",G77)</f>
        <v xml:space="preserve">Posibilidad de incumplimiento de los objetivos posibles inconsistencias en la elaboración de los actos administrativos para las situaciones administrativas: nombramientos, renuncias, insubsistencias, licencias y comisiones de servicio.   Información imprecisa, incompleta o inoportuna para la elaboración de los actos administrativos. generando incumplimiento del procedimiento establecido </v>
      </c>
      <c r="I77" s="357"/>
      <c r="J77" s="557" t="s">
        <v>174</v>
      </c>
      <c r="K77" s="514" t="str">
        <f>IFERROR(VLOOKUP('2 MAPA FINAL'!$J77,Tabla3[],2,0),"")</f>
        <v>Eventos relacionados con las conductas o comportamientos de los empleados que afectan la Integridad Pública</v>
      </c>
      <c r="L77" s="557">
        <v>500</v>
      </c>
      <c r="M77" s="515" t="str">
        <f>+IF(L77="","",IF(L77&lt;='3 FORMULA PROBABILIDADES'!$S$9,'3 FORMULA PROBABILIDADES'!$Q$9,IF(L77&lt;='3 FORMULA PROBABILIDADES'!$S$10,'3 FORMULA PROBABILIDADES'!$Q$10,IF(L77&lt;='3 FORMULA PROBABILIDADES'!$S$11,'3 FORMULA PROBABILIDADES'!$Q$11,IF(L77&lt;='3 FORMULA PROBABILIDADES'!$S$12,'3 FORMULA PROBABILIDADES'!$Q$12,IF(L77&gt;='3 FORMULA PROBABILIDADES'!$R$13,'3 FORMULA PROBABILIDADES'!$Q$13,""))))))</f>
        <v>La actividad que conlleva el riesgo se ejecuta de 25 a 500 veces por año</v>
      </c>
      <c r="N77" s="561">
        <f>+IF(M77="","",IF(M77='3 FORMULA PROBABILIDADES'!$Q$9, '3 FORMULA PROBABILIDADES'!$T$9,IF(M77='3 FORMULA PROBABILIDADES'!$Q$10, '3 FORMULA PROBABILIDADES'!$T$10,IF(M77='3 FORMULA PROBABILIDADES'!$Q$11, '3 FORMULA PROBABILIDADES'!$T$11,IF(M77='3 FORMULA PROBABILIDADES'!$Q$12, '3 FORMULA PROBABILIDADES'!$T$12,IF(M77='3 FORMULA PROBABILIDADES'!$Q$13, '3 FORMULA PROBABILIDADES'!$T$13))))))</f>
        <v>0.6</v>
      </c>
      <c r="O77" s="514" t="str">
        <f>+IF(M77="","",IF(M77='3 FORMULA PROBABILIDADES'!$Q$9, '3 FORMULA PROBABILIDADES'!$P$9,IF(M77='3 FORMULA PROBABILIDADES'!$Q$10, '3 FORMULA PROBABILIDADES'!$P$10,IF(M77='3 FORMULA PROBABILIDADES'!$Q$11, '3 FORMULA PROBABILIDADES'!$P$11,IF(M77='3 FORMULA PROBABILIDADES'!$Q$12, '3 FORMULA PROBABILIDADES'!$P$12,IF(M77='3 FORMULA PROBABILIDADES'!$Q$13, '3 FORMULA PROBABILIDADES'!$P$13))))))</f>
        <v>Media</v>
      </c>
      <c r="P77" s="562" t="s">
        <v>263</v>
      </c>
      <c r="Q77" s="600" t="str">
        <f>+IF(P77="","",IF(P77="N/A","",IF(OR(P77='3 FORMULA PROBABILIDADES'!$X$9, P77='3 FORMULA PROBABILIDADES'!$Y$9), '3 FORMULA PROBABILIDADES'!$W$9,IF(OR(P77='3 FORMULA PROBABILIDADES'!$X$10, P77='3 FORMULA PROBABILIDADES'!$Y$10), '3 FORMULA PROBABILIDADES'!$W$10,IF(OR(P77='3 FORMULA PROBABILIDADES'!$X$11, P77='3 FORMULA PROBABILIDADES'!$Y$11), '3 FORMULA PROBABILIDADES'!$W$11,IF(OR(P77='3 FORMULA PROBABILIDADES'!$X$12, P77='3 FORMULA PROBABILIDADES'!$Y$12), '3 FORMULA PROBABILIDADES'!$W$12,IF(OR(P77='3 FORMULA PROBABILIDADES'!$X$13, P77='3 FORMULA PROBABILIDADES'!$Y$13), '3 FORMULA PROBABILIDADES'!$W$13)))))))</f>
        <v/>
      </c>
      <c r="R77" s="515" t="str">
        <f>+IF(P77="","",IF(P77="N/A","",IF(OR(P77='3 FORMULA PROBABILIDADES'!$X$9, P77='3 FORMULA PROBABILIDADES'!$Y$9), '3 FORMULA PROBABILIDADES'!$V$9,IF(OR(P77='3 FORMULA PROBABILIDADES'!$X$10, P77='3 FORMULA PROBABILIDADES'!$Y$10), '3 FORMULA PROBABILIDADES'!$V$10,IF(OR(P77='3 FORMULA PROBABILIDADES'!$X$11, P77='3 FORMULA PROBABILIDADES'!$Y$11), '3 FORMULA PROBABILIDADES'!$V$11,IF(OR(P77='3 FORMULA PROBABILIDADES'!$X$12, P77='3 FORMULA PROBABILIDADES'!$Y$12), '3 FORMULA PROBABILIDADES'!$V$12,IF(OR(P77='3 FORMULA PROBABILIDADES'!$X$13, P77='3 FORMULA PROBABILIDADES'!$Y$13), '3 FORMULA PROBABILIDADES'!$V$13)))))))</f>
        <v/>
      </c>
      <c r="S77" s="562" t="s">
        <v>381</v>
      </c>
      <c r="T77" s="561">
        <f>+IF(S77="","",IF(S77="N/A","",IF(OR(S77='3 FORMULA PROBABILIDADES'!$X$9, S77='3 FORMULA PROBABILIDADES'!$Y$9), '3 FORMULA PROBABILIDADES'!$W$9,IF(OR(S77='3 FORMULA PROBABILIDADES'!$X$10, S77='3 FORMULA PROBABILIDADES'!$Y$10), '3 FORMULA PROBABILIDADES'!$W$10,IF(OR(S77='3 FORMULA PROBABILIDADES'!$X$11, S77='3 FORMULA PROBABILIDADES'!$Y$11), '3 FORMULA PROBABILIDADES'!$W$11,IF(OR(S77='3 FORMULA PROBABILIDADES'!$X$12, S77='3 FORMULA PROBABILIDADES'!$Y$12), '3 FORMULA PROBABILIDADES'!$W$12,IF(OR(S77='3 FORMULA PROBABILIDADES'!$X$13, S77='3 FORMULA PROBABILIDADES'!$Y$13), '3 FORMULA PROBABILIDADES'!$W$13)))))))</f>
        <v>0.6</v>
      </c>
      <c r="U77" s="514" t="str">
        <f>+IF(S77="","",IF(S77="N/A","",IF(OR(S77='3 FORMULA PROBABILIDADES'!$X$9, S77='3 FORMULA PROBABILIDADES'!$Y$9), '3 FORMULA PROBABILIDADES'!$V$9,IF(OR(S77='3 FORMULA PROBABILIDADES'!$X$10, S77='3 FORMULA PROBABILIDADES'!$Y$10), '3 FORMULA PROBABILIDADES'!$V$10,IF(OR(S77='3 FORMULA PROBABILIDADES'!$X$11, S77='3 FORMULA PROBABILIDADES'!$Y$11), '3 FORMULA PROBABILIDADES'!$V$11,IF(OR(S77='3 FORMULA PROBABILIDADES'!$X$12, S77='3 FORMULA PROBABILIDADES'!$Y$12), '3 FORMULA PROBABILIDADES'!$V$12,IF(OR(S77='3 FORMULA PROBABILIDADES'!$X$13, S77='3 FORMULA PROBABILIDADES'!$Y$13), '3 FORMULA PROBABILIDADES'!$V$13)))))))</f>
        <v>Moderado</v>
      </c>
      <c r="V77" s="561">
        <f t="shared" ref="V77" si="44">+IF(Q77="",T77,IF(T77="",Q77,IF(Q77&gt;T77,Q77,T77)))</f>
        <v>0.6</v>
      </c>
      <c r="W77" s="514" t="str">
        <f>+IF(V77="","",IF(V77='3 FORMULA PROBABILIDADES'!$W$9, '3 FORMULA PROBABILIDADES'!$V$9,IF(V77='3 FORMULA PROBABILIDADES'!$W$10, '3 FORMULA PROBABILIDADES'!$V$10,IF(V77='3 FORMULA PROBABILIDADES'!$W$11, '3 FORMULA PROBABILIDADES'!$V$11,IF(V77='3 FORMULA PROBABILIDADES'!$W$12, '3 FORMULA PROBABILIDADES'!$V$12,IF(V77='3 FORMULA PROBABILIDADES'!$W$13, '3 FORMULA PROBABILIDADES'!$V$13))))))</f>
        <v>Moderado</v>
      </c>
      <c r="X77" s="348">
        <v>1</v>
      </c>
      <c r="Y77" s="340" t="s">
        <v>574</v>
      </c>
      <c r="Z77" s="340" t="s">
        <v>575</v>
      </c>
      <c r="AA77" s="340" t="s">
        <v>576</v>
      </c>
      <c r="AB77" s="376" t="str">
        <f t="shared" si="39"/>
        <v xml:space="preserve">Responsable del procedimiento de actos administrativos aplica los puntos de control, en la elaboración de los actos administrativos para las situaciones administrativas: nombramientos, renuncias, insubsistencias, licencias y comisiones de servicio. </v>
      </c>
      <c r="AC77" s="380" t="s">
        <v>143</v>
      </c>
      <c r="AD77" s="378">
        <v>0.25</v>
      </c>
      <c r="AE77" s="378" t="s">
        <v>149</v>
      </c>
      <c r="AF77" s="341" t="s">
        <v>155</v>
      </c>
      <c r="AG77" s="378">
        <v>0.15</v>
      </c>
      <c r="AH77" s="342" t="s">
        <v>145</v>
      </c>
      <c r="AI77" s="342" t="s">
        <v>146</v>
      </c>
      <c r="AJ77" s="342" t="s">
        <v>147</v>
      </c>
      <c r="AK77" s="342" t="s">
        <v>148</v>
      </c>
      <c r="AL77" s="378">
        <f t="shared" si="42"/>
        <v>0.4</v>
      </c>
      <c r="AM77" s="378">
        <f>IF(AE77='4 FORMULAS'!$D$50,N77-(N77*AL77),N77)</f>
        <v>0.36</v>
      </c>
      <c r="AN77" s="378">
        <f>IF(AE77='4 FORMULAS'!$D$52,$V77-($V77*$AL77),$V77)</f>
        <v>0.6</v>
      </c>
      <c r="AO77" s="568">
        <f t="shared" ref="AO77:AP77" si="45">+IF(AM82="","",AM82)</f>
        <v>0.216</v>
      </c>
      <c r="AP77" s="568">
        <f t="shared" si="45"/>
        <v>0.6</v>
      </c>
      <c r="AQ77" s="514" t="str">
        <f t="shared" ref="AQ77" si="46">+IF(W77="Leve","No requiere plan de acción",IF(W77="Menor","Bajo",IF(W77="Moderado","Moderado",IF(W77="Mayor","Alto",IF(W77="Catastrófico","Extremo",IF(W77="",""))))))</f>
        <v>Moderado</v>
      </c>
      <c r="AR77" s="514" t="s">
        <v>138</v>
      </c>
      <c r="AS77" s="508" t="s">
        <v>1045</v>
      </c>
      <c r="AT77" s="508" t="s">
        <v>1074</v>
      </c>
      <c r="AU77" s="514" t="s">
        <v>599</v>
      </c>
      <c r="AV77" s="513">
        <v>46148</v>
      </c>
      <c r="AW77" s="514" t="s">
        <v>1082</v>
      </c>
      <c r="AX77" s="514"/>
      <c r="AY77" s="514"/>
      <c r="AZ77" s="514"/>
      <c r="BA77" s="517"/>
      <c r="BB77" s="517" t="s">
        <v>325</v>
      </c>
      <c r="BC77" s="517" t="s">
        <v>324</v>
      </c>
      <c r="BD77" s="517" t="s">
        <v>966</v>
      </c>
      <c r="BE77" s="517" t="s">
        <v>324</v>
      </c>
      <c r="BF77" s="517" t="s">
        <v>946</v>
      </c>
      <c r="BG77" s="517" t="s">
        <v>946</v>
      </c>
      <c r="BH77" s="547">
        <v>0.33</v>
      </c>
      <c r="BI77" s="508" t="s">
        <v>1045</v>
      </c>
      <c r="BJ77" s="508" t="s">
        <v>1045</v>
      </c>
      <c r="BK77" s="508" t="s">
        <v>1045</v>
      </c>
      <c r="BL77" s="508" t="s">
        <v>1045</v>
      </c>
      <c r="BM77" s="508" t="s">
        <v>1045</v>
      </c>
      <c r="BN77" s="508" t="s">
        <v>1045</v>
      </c>
      <c r="BO77" s="508" t="s">
        <v>1045</v>
      </c>
      <c r="BP77" s="508" t="s">
        <v>1045</v>
      </c>
      <c r="BQ77" s="508" t="s">
        <v>1045</v>
      </c>
      <c r="BR77" s="418"/>
      <c r="BS77" s="418"/>
      <c r="BT77" s="418"/>
      <c r="BU77" s="418"/>
    </row>
    <row r="78" spans="1:73" ht="66" customHeight="1" x14ac:dyDescent="0.25">
      <c r="A78" s="557"/>
      <c r="B78" s="554"/>
      <c r="C78" s="557"/>
      <c r="D78" s="557"/>
      <c r="E78" s="557"/>
      <c r="F78" s="557"/>
      <c r="G78" s="554"/>
      <c r="H78" s="604"/>
      <c r="I78" s="357"/>
      <c r="J78" s="557"/>
      <c r="K78" s="514"/>
      <c r="L78" s="557"/>
      <c r="M78" s="515"/>
      <c r="N78" s="561"/>
      <c r="O78" s="514"/>
      <c r="P78" s="562"/>
      <c r="Q78" s="600"/>
      <c r="R78" s="515"/>
      <c r="S78" s="562"/>
      <c r="T78" s="561"/>
      <c r="U78" s="514"/>
      <c r="V78" s="561"/>
      <c r="W78" s="514"/>
      <c r="X78" s="348">
        <v>2</v>
      </c>
      <c r="Y78" s="340" t="s">
        <v>577</v>
      </c>
      <c r="Z78" s="340" t="s">
        <v>578</v>
      </c>
      <c r="AA78" s="340" t="s">
        <v>579</v>
      </c>
      <c r="AB78" s="376" t="str">
        <f t="shared" si="39"/>
        <v xml:space="preserve">Oficina Jurídica  revisa todos los actos administrativos elaborados para el cumplimiento de requisitos y normatividad vigente  antes de la firma de la mesa directiva </v>
      </c>
      <c r="AC78" s="380" t="s">
        <v>143</v>
      </c>
      <c r="AD78" s="378">
        <v>0.25</v>
      </c>
      <c r="AE78" s="378" t="s">
        <v>149</v>
      </c>
      <c r="AF78" s="341" t="s">
        <v>155</v>
      </c>
      <c r="AG78" s="378">
        <v>0.15</v>
      </c>
      <c r="AH78" s="342" t="s">
        <v>145</v>
      </c>
      <c r="AI78" s="342" t="s">
        <v>146</v>
      </c>
      <c r="AJ78" s="342" t="s">
        <v>147</v>
      </c>
      <c r="AK78" s="342" t="s">
        <v>148</v>
      </c>
      <c r="AL78" s="378">
        <f t="shared" si="42"/>
        <v>0.4</v>
      </c>
      <c r="AM78" s="378">
        <f>IF(AE78='4 FORMULAS'!$D$50,AM77-(AM77*AL78),AM77)</f>
        <v>0.216</v>
      </c>
      <c r="AN78" s="378">
        <f>IF(AE78='4 FORMULAS'!$D$52,$AN77-(AN77*$AL78),AN77)</f>
        <v>0.6</v>
      </c>
      <c r="AO78" s="568"/>
      <c r="AP78" s="568"/>
      <c r="AQ78" s="514"/>
      <c r="AR78" s="514"/>
      <c r="AS78" s="509"/>
      <c r="AT78" s="509"/>
      <c r="AU78" s="514"/>
      <c r="AV78" s="514"/>
      <c r="AW78" s="514"/>
      <c r="AX78" s="514"/>
      <c r="AY78" s="514"/>
      <c r="AZ78" s="514"/>
      <c r="BA78" s="518"/>
      <c r="BB78" s="518"/>
      <c r="BC78" s="518"/>
      <c r="BD78" s="518"/>
      <c r="BE78" s="518"/>
      <c r="BF78" s="518"/>
      <c r="BG78" s="518"/>
      <c r="BH78" s="518"/>
      <c r="BI78" s="509"/>
      <c r="BJ78" s="509"/>
      <c r="BK78" s="509"/>
      <c r="BL78" s="509"/>
      <c r="BM78" s="509"/>
      <c r="BN78" s="509"/>
      <c r="BO78" s="509"/>
      <c r="BP78" s="509"/>
      <c r="BQ78" s="509"/>
      <c r="BR78" s="418"/>
      <c r="BS78" s="418"/>
      <c r="BT78" s="418"/>
      <c r="BU78" s="418"/>
    </row>
    <row r="79" spans="1:73" ht="15" customHeight="1" x14ac:dyDescent="0.25">
      <c r="A79" s="557"/>
      <c r="B79" s="554"/>
      <c r="C79" s="557"/>
      <c r="D79" s="557"/>
      <c r="E79" s="557"/>
      <c r="F79" s="557"/>
      <c r="G79" s="554"/>
      <c r="H79" s="604"/>
      <c r="I79" s="357"/>
      <c r="J79" s="557"/>
      <c r="K79" s="514"/>
      <c r="L79" s="557"/>
      <c r="M79" s="515"/>
      <c r="N79" s="561"/>
      <c r="O79" s="514"/>
      <c r="P79" s="562"/>
      <c r="Q79" s="600"/>
      <c r="R79" s="515"/>
      <c r="S79" s="562"/>
      <c r="T79" s="561"/>
      <c r="U79" s="514"/>
      <c r="V79" s="561"/>
      <c r="W79" s="514"/>
      <c r="X79" s="348">
        <v>3</v>
      </c>
      <c r="Y79" s="340"/>
      <c r="Z79" s="340"/>
      <c r="AA79" s="340"/>
      <c r="AB79" s="376" t="str">
        <f t="shared" si="39"/>
        <v xml:space="preserve">  </v>
      </c>
      <c r="AC79" s="380"/>
      <c r="AD79" s="378" t="s">
        <v>487</v>
      </c>
      <c r="AE79" s="378" t="s">
        <v>487</v>
      </c>
      <c r="AF79" s="341"/>
      <c r="AG79" s="378" t="s">
        <v>487</v>
      </c>
      <c r="AH79" s="342"/>
      <c r="AI79" s="342"/>
      <c r="AJ79" s="342"/>
      <c r="AK79" s="342"/>
      <c r="AL79" s="378" t="str">
        <f t="shared" si="42"/>
        <v/>
      </c>
      <c r="AM79" s="378">
        <f>IF(AE79='4 FORMULAS'!$D$50,AM78-(AM78*AL79),AM78)</f>
        <v>0.216</v>
      </c>
      <c r="AN79" s="378">
        <f>IF(AE79='4 FORMULAS'!$D$52,$AN78-(AN78*$AL79),AN78)</f>
        <v>0.6</v>
      </c>
      <c r="AO79" s="568"/>
      <c r="AP79" s="568"/>
      <c r="AQ79" s="514"/>
      <c r="AR79" s="514"/>
      <c r="AS79" s="509"/>
      <c r="AT79" s="509"/>
      <c r="AU79" s="514"/>
      <c r="AV79" s="514"/>
      <c r="AW79" s="514"/>
      <c r="AX79" s="514"/>
      <c r="AY79" s="514"/>
      <c r="AZ79" s="514"/>
      <c r="BA79" s="518"/>
      <c r="BB79" s="518"/>
      <c r="BC79" s="518"/>
      <c r="BD79" s="518"/>
      <c r="BE79" s="518"/>
      <c r="BF79" s="518"/>
      <c r="BG79" s="518"/>
      <c r="BH79" s="518"/>
      <c r="BI79" s="509"/>
      <c r="BJ79" s="509"/>
      <c r="BK79" s="509"/>
      <c r="BL79" s="509"/>
      <c r="BM79" s="509"/>
      <c r="BN79" s="509"/>
      <c r="BO79" s="509"/>
      <c r="BP79" s="509"/>
      <c r="BQ79" s="509"/>
      <c r="BR79" s="418"/>
      <c r="BS79" s="418"/>
      <c r="BT79" s="418"/>
      <c r="BU79" s="418"/>
    </row>
    <row r="80" spans="1:73" ht="14.25" customHeight="1" x14ac:dyDescent="0.25">
      <c r="A80" s="557"/>
      <c r="B80" s="554"/>
      <c r="C80" s="557"/>
      <c r="D80" s="557"/>
      <c r="E80" s="557"/>
      <c r="F80" s="557"/>
      <c r="G80" s="554"/>
      <c r="H80" s="604"/>
      <c r="I80" s="357"/>
      <c r="J80" s="557"/>
      <c r="K80" s="514"/>
      <c r="L80" s="557"/>
      <c r="M80" s="515"/>
      <c r="N80" s="561"/>
      <c r="O80" s="514"/>
      <c r="P80" s="562"/>
      <c r="Q80" s="600"/>
      <c r="R80" s="515"/>
      <c r="S80" s="562"/>
      <c r="T80" s="561"/>
      <c r="U80" s="514"/>
      <c r="V80" s="561"/>
      <c r="W80" s="514"/>
      <c r="X80" s="348">
        <v>4</v>
      </c>
      <c r="Y80" s="340"/>
      <c r="Z80" s="340"/>
      <c r="AA80" s="340"/>
      <c r="AB80" s="376" t="str">
        <f t="shared" si="39"/>
        <v xml:space="preserve">  </v>
      </c>
      <c r="AC80" s="380"/>
      <c r="AD80" s="378" t="s">
        <v>487</v>
      </c>
      <c r="AE80" s="378" t="s">
        <v>487</v>
      </c>
      <c r="AF80" s="341"/>
      <c r="AG80" s="378" t="s">
        <v>487</v>
      </c>
      <c r="AH80" s="342"/>
      <c r="AI80" s="342"/>
      <c r="AJ80" s="342"/>
      <c r="AK80" s="342"/>
      <c r="AL80" s="378" t="str">
        <f t="shared" si="42"/>
        <v/>
      </c>
      <c r="AM80" s="378">
        <f>IF(AE80='4 FORMULAS'!$D$50,AM79-(AM79*AL80),AM79)</f>
        <v>0.216</v>
      </c>
      <c r="AN80" s="378">
        <f>IF(AE80='4 FORMULAS'!$D$52,$AN79-(AN79*$AL80),AN79)</f>
        <v>0.6</v>
      </c>
      <c r="AO80" s="568"/>
      <c r="AP80" s="568"/>
      <c r="AQ80" s="514"/>
      <c r="AR80" s="514"/>
      <c r="AS80" s="509"/>
      <c r="AT80" s="509"/>
      <c r="AU80" s="514"/>
      <c r="AV80" s="514"/>
      <c r="AW80" s="514"/>
      <c r="AX80" s="514"/>
      <c r="AY80" s="514"/>
      <c r="AZ80" s="514"/>
      <c r="BA80" s="518"/>
      <c r="BB80" s="518"/>
      <c r="BC80" s="518"/>
      <c r="BD80" s="518"/>
      <c r="BE80" s="518"/>
      <c r="BF80" s="518"/>
      <c r="BG80" s="518"/>
      <c r="BH80" s="518"/>
      <c r="BI80" s="509"/>
      <c r="BJ80" s="509"/>
      <c r="BK80" s="509"/>
      <c r="BL80" s="509"/>
      <c r="BM80" s="509"/>
      <c r="BN80" s="509"/>
      <c r="BO80" s="509"/>
      <c r="BP80" s="509"/>
      <c r="BQ80" s="509"/>
      <c r="BR80" s="418"/>
      <c r="BS80" s="418"/>
      <c r="BT80" s="418"/>
      <c r="BU80" s="418"/>
    </row>
    <row r="81" spans="1:73" ht="15" customHeight="1" x14ac:dyDescent="0.25">
      <c r="A81" s="557"/>
      <c r="B81" s="554"/>
      <c r="C81" s="557"/>
      <c r="D81" s="557"/>
      <c r="E81" s="557"/>
      <c r="F81" s="557"/>
      <c r="G81" s="554"/>
      <c r="H81" s="604"/>
      <c r="I81" s="357"/>
      <c r="J81" s="557"/>
      <c r="K81" s="514"/>
      <c r="L81" s="557"/>
      <c r="M81" s="515"/>
      <c r="N81" s="561"/>
      <c r="O81" s="514"/>
      <c r="P81" s="562"/>
      <c r="Q81" s="600"/>
      <c r="R81" s="515"/>
      <c r="S81" s="562"/>
      <c r="T81" s="561"/>
      <c r="U81" s="514"/>
      <c r="V81" s="561"/>
      <c r="W81" s="514"/>
      <c r="X81" s="348">
        <v>5</v>
      </c>
      <c r="Y81" s="340"/>
      <c r="Z81" s="340"/>
      <c r="AA81" s="340"/>
      <c r="AB81" s="376" t="str">
        <f t="shared" si="39"/>
        <v xml:space="preserve">  </v>
      </c>
      <c r="AC81" s="380"/>
      <c r="AD81" s="378" t="s">
        <v>487</v>
      </c>
      <c r="AE81" s="378" t="s">
        <v>487</v>
      </c>
      <c r="AF81" s="341"/>
      <c r="AG81" s="378" t="s">
        <v>487</v>
      </c>
      <c r="AH81" s="342"/>
      <c r="AI81" s="342"/>
      <c r="AJ81" s="342"/>
      <c r="AK81" s="342"/>
      <c r="AL81" s="378" t="str">
        <f t="shared" si="42"/>
        <v/>
      </c>
      <c r="AM81" s="378">
        <f>IF(AE81='4 FORMULAS'!$D$50,AM80-(AM80*AL81),AM80)</f>
        <v>0.216</v>
      </c>
      <c r="AN81" s="378">
        <f>IF(AE81='4 FORMULAS'!$D$52,$AN80-(AN80*$AL81),AN80)</f>
        <v>0.6</v>
      </c>
      <c r="AO81" s="568"/>
      <c r="AP81" s="568"/>
      <c r="AQ81" s="514"/>
      <c r="AR81" s="514"/>
      <c r="AS81" s="509"/>
      <c r="AT81" s="509"/>
      <c r="AU81" s="514"/>
      <c r="AV81" s="514"/>
      <c r="AW81" s="514"/>
      <c r="AX81" s="514"/>
      <c r="AY81" s="514"/>
      <c r="AZ81" s="514"/>
      <c r="BA81" s="518"/>
      <c r="BB81" s="518"/>
      <c r="BC81" s="518"/>
      <c r="BD81" s="518"/>
      <c r="BE81" s="518"/>
      <c r="BF81" s="518"/>
      <c r="BG81" s="518"/>
      <c r="BH81" s="518"/>
      <c r="BI81" s="509"/>
      <c r="BJ81" s="509"/>
      <c r="BK81" s="509"/>
      <c r="BL81" s="509"/>
      <c r="BM81" s="509"/>
      <c r="BN81" s="509"/>
      <c r="BO81" s="509"/>
      <c r="BP81" s="509"/>
      <c r="BQ81" s="509"/>
      <c r="BR81" s="418"/>
      <c r="BS81" s="418"/>
      <c r="BT81" s="418"/>
      <c r="BU81" s="418"/>
    </row>
    <row r="82" spans="1:73" ht="270.75" customHeight="1" thickBot="1" x14ac:dyDescent="0.3">
      <c r="A82" s="557"/>
      <c r="B82" s="555"/>
      <c r="C82" s="557"/>
      <c r="D82" s="557"/>
      <c r="E82" s="557"/>
      <c r="F82" s="557"/>
      <c r="G82" s="555"/>
      <c r="H82" s="604"/>
      <c r="I82" s="357"/>
      <c r="J82" s="557"/>
      <c r="K82" s="514"/>
      <c r="L82" s="557"/>
      <c r="M82" s="515"/>
      <c r="N82" s="561"/>
      <c r="O82" s="514"/>
      <c r="P82" s="562"/>
      <c r="Q82" s="600"/>
      <c r="R82" s="515"/>
      <c r="S82" s="562"/>
      <c r="T82" s="561"/>
      <c r="U82" s="514"/>
      <c r="V82" s="561"/>
      <c r="W82" s="514"/>
      <c r="X82" s="348">
        <v>6</v>
      </c>
      <c r="Y82" s="340"/>
      <c r="Z82" s="340"/>
      <c r="AA82" s="340"/>
      <c r="AB82" s="376" t="str">
        <f t="shared" si="39"/>
        <v xml:space="preserve">  </v>
      </c>
      <c r="AC82" s="380"/>
      <c r="AD82" s="378" t="s">
        <v>487</v>
      </c>
      <c r="AE82" s="378" t="s">
        <v>487</v>
      </c>
      <c r="AF82" s="341"/>
      <c r="AG82" s="378" t="s">
        <v>487</v>
      </c>
      <c r="AH82" s="342"/>
      <c r="AI82" s="342"/>
      <c r="AJ82" s="342"/>
      <c r="AK82" s="342"/>
      <c r="AL82" s="378" t="str">
        <f t="shared" si="42"/>
        <v/>
      </c>
      <c r="AM82" s="378">
        <f>IF(AE82='4 FORMULAS'!$D$50,AM81-(AM81*AL82),AM81)</f>
        <v>0.216</v>
      </c>
      <c r="AN82" s="378">
        <f>IF(AE82='4 FORMULAS'!$D$52,$AN81-(AN81*$AL82),AN81)</f>
        <v>0.6</v>
      </c>
      <c r="AO82" s="568"/>
      <c r="AP82" s="568"/>
      <c r="AQ82" s="514"/>
      <c r="AR82" s="514"/>
      <c r="AS82" s="510"/>
      <c r="AT82" s="510"/>
      <c r="AU82" s="514"/>
      <c r="AV82" s="514"/>
      <c r="AW82" s="514"/>
      <c r="AX82" s="514"/>
      <c r="AY82" s="514"/>
      <c r="AZ82" s="514"/>
      <c r="BA82" s="519"/>
      <c r="BB82" s="519"/>
      <c r="BC82" s="519"/>
      <c r="BD82" s="519"/>
      <c r="BE82" s="519"/>
      <c r="BF82" s="519"/>
      <c r="BG82" s="519"/>
      <c r="BH82" s="519"/>
      <c r="BI82" s="510"/>
      <c r="BJ82" s="510"/>
      <c r="BK82" s="510"/>
      <c r="BL82" s="510"/>
      <c r="BM82" s="510"/>
      <c r="BN82" s="510"/>
      <c r="BO82" s="510"/>
      <c r="BP82" s="510"/>
      <c r="BQ82" s="510"/>
      <c r="BR82" s="418"/>
      <c r="BS82" s="418"/>
      <c r="BT82" s="418"/>
      <c r="BU82" s="418"/>
    </row>
    <row r="83" spans="1:73" ht="82.5" customHeight="1" x14ac:dyDescent="0.25">
      <c r="A83" s="557" t="s">
        <v>119</v>
      </c>
      <c r="B83" s="556" t="s">
        <v>535</v>
      </c>
      <c r="C83" s="557" t="s">
        <v>178</v>
      </c>
      <c r="D83" s="557" t="s">
        <v>107</v>
      </c>
      <c r="E83" s="557" t="s">
        <v>548</v>
      </c>
      <c r="F83" s="557" t="s">
        <v>549</v>
      </c>
      <c r="G83" s="553" t="s">
        <v>550</v>
      </c>
      <c r="H83" s="604" t="str">
        <f t="shared" ref="H83" si="47">+CONCATENATE(D83," ","por"," ",E83," ","a causa de"," ",F83)</f>
        <v>Posibilidad de afectación reputacional por evaluación del desempeño laboral para los funcionarios de carrera administrativa del Concejo de Bogotá, se de por fuera de los términos legales. a causa de incumplimiento del procedimiento y calendario de evaluación</v>
      </c>
      <c r="I83" s="357"/>
      <c r="J83" s="557" t="s">
        <v>174</v>
      </c>
      <c r="K83" s="514" t="str">
        <f>IFERROR(VLOOKUP('2 MAPA FINAL'!$J83,Tabla3[],2,0),"")</f>
        <v>Eventos relacionados con las conductas o comportamientos de los empleados que afectan la Integridad Pública</v>
      </c>
      <c r="L83" s="557">
        <v>182</v>
      </c>
      <c r="M83" s="515" t="str">
        <f>+IF(L83="","",IF(L83&lt;='3 FORMULA PROBABILIDADES'!$S$9,'3 FORMULA PROBABILIDADES'!$Q$9,IF(L83&lt;='3 FORMULA PROBABILIDADES'!$S$10,'3 FORMULA PROBABILIDADES'!$Q$10,IF(L83&lt;='3 FORMULA PROBABILIDADES'!$S$11,'3 FORMULA PROBABILIDADES'!$Q$11,IF(L83&lt;='3 FORMULA PROBABILIDADES'!$S$12,'3 FORMULA PROBABILIDADES'!$Q$12,IF(L83&gt;='3 FORMULA PROBABILIDADES'!$R$13,'3 FORMULA PROBABILIDADES'!$Q$13,""))))))</f>
        <v>La actividad que conlleva el riesgo se ejecuta de 25 a 500 veces por año</v>
      </c>
      <c r="N83" s="559">
        <f>+IF(M83="","",IF(M83='3 FORMULA PROBABILIDADES'!$Q$9, '3 FORMULA PROBABILIDADES'!$T$9,IF(M83='3 FORMULA PROBABILIDADES'!$Q$10, '3 FORMULA PROBABILIDADES'!$T$10,IF(M83='3 FORMULA PROBABILIDADES'!$Q$11, '3 FORMULA PROBABILIDADES'!$T$11,IF(M83='3 FORMULA PROBABILIDADES'!$Q$12, '3 FORMULA PROBABILIDADES'!$T$12,IF(M83='3 FORMULA PROBABILIDADES'!$Q$13, '3 FORMULA PROBABILIDADES'!$T$13))))))</f>
        <v>0.6</v>
      </c>
      <c r="O83" s="559" t="str">
        <f>+IF(M83="","",IF(M83='3 FORMULA PROBABILIDADES'!$Q$9, '3 FORMULA PROBABILIDADES'!$P$9,IF(M83='3 FORMULA PROBABILIDADES'!$Q$10, '3 FORMULA PROBABILIDADES'!$P$10,IF(M83='3 FORMULA PROBABILIDADES'!$Q$11, '3 FORMULA PROBABILIDADES'!$P$11,IF(M83='3 FORMULA PROBABILIDADES'!$Q$12, '3 FORMULA PROBABILIDADES'!$P$12,IF(M83='3 FORMULA PROBABILIDADES'!$Q$13, '3 FORMULA PROBABILIDADES'!$P$13))))))</f>
        <v>Media</v>
      </c>
      <c r="P83" s="562" t="s">
        <v>263</v>
      </c>
      <c r="Q83" s="600" t="str">
        <f>+IF(P83="","",IF(P83="N/A","",IF(OR(P83='3 FORMULA PROBABILIDADES'!$X$9, P83='3 FORMULA PROBABILIDADES'!$Y$9), '3 FORMULA PROBABILIDADES'!$W$9,IF(OR(P83='3 FORMULA PROBABILIDADES'!$X$10, P83='3 FORMULA PROBABILIDADES'!$Y$10), '3 FORMULA PROBABILIDADES'!$W$10,IF(OR(P83='3 FORMULA PROBABILIDADES'!$X$11, P83='3 FORMULA PROBABILIDADES'!$Y$11), '3 FORMULA PROBABILIDADES'!$W$11,IF(OR(P83='3 FORMULA PROBABILIDADES'!$X$12, P83='3 FORMULA PROBABILIDADES'!$Y$12), '3 FORMULA PROBABILIDADES'!$W$12,IF(OR(P83='3 FORMULA PROBABILIDADES'!$X$13, P83='3 FORMULA PROBABILIDADES'!$Y$13), '3 FORMULA PROBABILIDADES'!$W$13)))))))</f>
        <v/>
      </c>
      <c r="R83" s="599" t="str">
        <f>+IF(P83="","",IF(P83="N/A","",IF(OR(P83='3 FORMULA PROBABILIDADES'!$X$9, P83='3 FORMULA PROBABILIDADES'!$Y$9), '3 FORMULA PROBABILIDADES'!$V$9,IF(OR(P83='3 FORMULA PROBABILIDADES'!$X$10, P83='3 FORMULA PROBABILIDADES'!$Y$10), '3 FORMULA PROBABILIDADES'!$V$10,IF(OR(P83='3 FORMULA PROBABILIDADES'!$X$11, P83='3 FORMULA PROBABILIDADES'!$Y$11), '3 FORMULA PROBABILIDADES'!$V$11,IF(OR(P83='3 FORMULA PROBABILIDADES'!$X$12, P83='3 FORMULA PROBABILIDADES'!$Y$12), '3 FORMULA PROBABILIDADES'!$V$12,IF(OR(P83='3 FORMULA PROBABILIDADES'!$X$13, P83='3 FORMULA PROBABILIDADES'!$Y$13), '3 FORMULA PROBABILIDADES'!$V$13)))))))</f>
        <v/>
      </c>
      <c r="S83" s="562" t="s">
        <v>379</v>
      </c>
      <c r="T83" s="559">
        <f>+IF(S83="","",IF(S83="N/A","",IF(OR(S83='3 FORMULA PROBABILIDADES'!$X$9, S83='3 FORMULA PROBABILIDADES'!$Y$9), '3 FORMULA PROBABILIDADES'!$W$9,IF(OR(S83='3 FORMULA PROBABILIDADES'!$X$10, S83='3 FORMULA PROBABILIDADES'!$Y$10), '3 FORMULA PROBABILIDADES'!$W$10,IF(OR(S83='3 FORMULA PROBABILIDADES'!$X$11, S83='3 FORMULA PROBABILIDADES'!$Y$11), '3 FORMULA PROBABILIDADES'!$W$11,IF(OR(S83='3 FORMULA PROBABILIDADES'!$X$12, S83='3 FORMULA PROBABILIDADES'!$Y$12), '3 FORMULA PROBABILIDADES'!$W$12,IF(OR(S83='3 FORMULA PROBABILIDADES'!$X$13, S83='3 FORMULA PROBABILIDADES'!$Y$13), '3 FORMULA PROBABILIDADES'!$W$13)))))))</f>
        <v>0.2</v>
      </c>
      <c r="U83" s="559" t="str">
        <f>+IF(S83="","",IF(S83="N/A","",IF(OR(S83='3 FORMULA PROBABILIDADES'!$X$9, S83='3 FORMULA PROBABILIDADES'!$Y$9), '3 FORMULA PROBABILIDADES'!$V$9,IF(OR(S83='3 FORMULA PROBABILIDADES'!$X$10, S83='3 FORMULA PROBABILIDADES'!$Y$10), '3 FORMULA PROBABILIDADES'!$V$10,IF(OR(S83='3 FORMULA PROBABILIDADES'!$X$11, S83='3 FORMULA PROBABILIDADES'!$Y$11), '3 FORMULA PROBABILIDADES'!$V$11,IF(OR(S83='3 FORMULA PROBABILIDADES'!$X$12, S83='3 FORMULA PROBABILIDADES'!$Y$12), '3 FORMULA PROBABILIDADES'!$V$12,IF(OR(S83='3 FORMULA PROBABILIDADES'!$X$13, S83='3 FORMULA PROBABILIDADES'!$Y$13), '3 FORMULA PROBABILIDADES'!$V$13)))))))</f>
        <v>Leve</v>
      </c>
      <c r="V83" s="559">
        <f t="shared" ref="V83" si="48">+IF(Q83="",T83,IF(T83="",Q83,IF(Q83&gt;T83,Q83,T83)))</f>
        <v>0.2</v>
      </c>
      <c r="W83" s="559" t="str">
        <f>+IF(V83="","",IF(V83='3 FORMULA PROBABILIDADES'!$W$9, '3 FORMULA PROBABILIDADES'!$V$9,IF(V83='3 FORMULA PROBABILIDADES'!$W$10, '3 FORMULA PROBABILIDADES'!$V$10,IF(V83='3 FORMULA PROBABILIDADES'!$W$11, '3 FORMULA PROBABILIDADES'!$V$11,IF(V83='3 FORMULA PROBABILIDADES'!$W$12, '3 FORMULA PROBABILIDADES'!$V$12,IF(V83='3 FORMULA PROBABILIDADES'!$W$13, '3 FORMULA PROBABILIDADES'!$V$13))))))</f>
        <v>Leve</v>
      </c>
      <c r="X83" s="348">
        <v>1</v>
      </c>
      <c r="Y83" s="340" t="s">
        <v>580</v>
      </c>
      <c r="Z83" s="340" t="s">
        <v>575</v>
      </c>
      <c r="AA83" s="340" t="s">
        <v>581</v>
      </c>
      <c r="AB83" s="376" t="str">
        <f t="shared" si="39"/>
        <v>Responsable del procedimiento de seguimiento a la evaluación del desempeño laboral aplica los puntos de control, en el seguimiento a la evaluación del desempeño laboral para los funcionarios de carrera administrativa del Concejo de Bogotá.</v>
      </c>
      <c r="AC83" s="380" t="s">
        <v>143</v>
      </c>
      <c r="AD83" s="378">
        <v>0.25</v>
      </c>
      <c r="AE83" s="378" t="s">
        <v>149</v>
      </c>
      <c r="AF83" s="341" t="s">
        <v>155</v>
      </c>
      <c r="AG83" s="378">
        <v>0.15</v>
      </c>
      <c r="AH83" s="342" t="s">
        <v>145</v>
      </c>
      <c r="AI83" s="342" t="s">
        <v>146</v>
      </c>
      <c r="AJ83" s="342" t="s">
        <v>147</v>
      </c>
      <c r="AK83" s="342" t="s">
        <v>148</v>
      </c>
      <c r="AL83" s="378">
        <f t="shared" si="42"/>
        <v>0.4</v>
      </c>
      <c r="AM83" s="378">
        <f>IF(AE83='4 FORMULAS'!$D$50,N83-(N83*AL83),N83)</f>
        <v>0.36</v>
      </c>
      <c r="AN83" s="378">
        <f>IF(AE83='4 FORMULAS'!$D$52,$V83-($V83*$AL83),$V83)</f>
        <v>0.2</v>
      </c>
      <c r="AO83" s="568">
        <f t="shared" ref="AO83:AP83" si="49">+IF(AM88="","",AM88)</f>
        <v>0.36</v>
      </c>
      <c r="AP83" s="568">
        <f t="shared" si="49"/>
        <v>0.2</v>
      </c>
      <c r="AQ83" s="514" t="str">
        <f t="shared" ref="AQ83" si="50">+IF(W83="Leve","No requiere plan de acción",IF(W83="Menor","Bajo",IF(W83="Moderado","Moderado",IF(W83="Mayor","Alto",IF(W83="Catastrófico","Extremo",IF(W83="",""))))))</f>
        <v>No requiere plan de acción</v>
      </c>
      <c r="AR83" s="514" t="s">
        <v>598</v>
      </c>
      <c r="AS83" s="508" t="s">
        <v>1074</v>
      </c>
      <c r="AT83" s="508" t="s">
        <v>1074</v>
      </c>
      <c r="AU83" s="508" t="s">
        <v>1074</v>
      </c>
      <c r="AV83" s="513">
        <v>46148</v>
      </c>
      <c r="AW83" s="515" t="s">
        <v>1083</v>
      </c>
      <c r="AX83" s="514"/>
      <c r="AY83" s="514"/>
      <c r="AZ83" s="514"/>
      <c r="BA83" s="517"/>
      <c r="BB83" s="517" t="s">
        <v>325</v>
      </c>
      <c r="BC83" s="517" t="s">
        <v>324</v>
      </c>
      <c r="BD83" s="517" t="s">
        <v>967</v>
      </c>
      <c r="BE83" s="517" t="s">
        <v>324</v>
      </c>
      <c r="BF83" s="517" t="s">
        <v>946</v>
      </c>
      <c r="BG83" s="517" t="s">
        <v>946</v>
      </c>
      <c r="BH83" s="547">
        <v>0.33</v>
      </c>
      <c r="BI83" s="543"/>
      <c r="BJ83" s="546"/>
      <c r="BK83" s="546"/>
      <c r="BL83" s="546"/>
      <c r="BM83" s="546"/>
      <c r="BN83" s="517"/>
      <c r="BO83" s="517"/>
      <c r="BP83" s="535"/>
      <c r="BQ83" s="535" t="s">
        <v>1072</v>
      </c>
      <c r="BR83" s="418"/>
      <c r="BS83" s="418"/>
      <c r="BT83" s="418"/>
      <c r="BU83" s="418"/>
    </row>
    <row r="84" spans="1:73" ht="14.25" customHeight="1" x14ac:dyDescent="0.25">
      <c r="A84" s="557"/>
      <c r="B84" s="554"/>
      <c r="C84" s="557"/>
      <c r="D84" s="557"/>
      <c r="E84" s="557"/>
      <c r="F84" s="557"/>
      <c r="G84" s="554"/>
      <c r="H84" s="604"/>
      <c r="I84" s="357"/>
      <c r="J84" s="557"/>
      <c r="K84" s="514"/>
      <c r="L84" s="557"/>
      <c r="M84" s="515"/>
      <c r="N84" s="559"/>
      <c r="O84" s="559"/>
      <c r="P84" s="562"/>
      <c r="Q84" s="600"/>
      <c r="R84" s="599"/>
      <c r="S84" s="562"/>
      <c r="T84" s="559"/>
      <c r="U84" s="559"/>
      <c r="V84" s="559"/>
      <c r="W84" s="559"/>
      <c r="X84" s="348">
        <v>2</v>
      </c>
      <c r="Y84" s="340"/>
      <c r="Z84" s="340"/>
      <c r="AA84" s="340"/>
      <c r="AB84" s="376" t="str">
        <f t="shared" si="39"/>
        <v xml:space="preserve">  </v>
      </c>
      <c r="AC84" s="380"/>
      <c r="AD84" s="378" t="s">
        <v>487</v>
      </c>
      <c r="AE84" s="378" t="s">
        <v>487</v>
      </c>
      <c r="AF84" s="341"/>
      <c r="AG84" s="378" t="s">
        <v>487</v>
      </c>
      <c r="AH84" s="342"/>
      <c r="AI84" s="342"/>
      <c r="AJ84" s="342"/>
      <c r="AK84" s="342"/>
      <c r="AL84" s="378" t="str">
        <f t="shared" si="42"/>
        <v/>
      </c>
      <c r="AM84" s="378">
        <f>IF(AE84='4 FORMULAS'!$D$50,AM83-(AM83*AL84),AM83)</f>
        <v>0.36</v>
      </c>
      <c r="AN84" s="378">
        <f>IF(AE84='4 FORMULAS'!$D$52,$AN83-(AN83*$AL84),AN83)</f>
        <v>0.2</v>
      </c>
      <c r="AO84" s="568"/>
      <c r="AP84" s="568"/>
      <c r="AQ84" s="514"/>
      <c r="AR84" s="514"/>
      <c r="AS84" s="509"/>
      <c r="AT84" s="509"/>
      <c r="AU84" s="509"/>
      <c r="AV84" s="514"/>
      <c r="AW84" s="515"/>
      <c r="AX84" s="514"/>
      <c r="AY84" s="514"/>
      <c r="AZ84" s="514"/>
      <c r="BA84" s="518"/>
      <c r="BB84" s="518"/>
      <c r="BC84" s="518"/>
      <c r="BD84" s="518"/>
      <c r="BE84" s="518"/>
      <c r="BF84" s="518"/>
      <c r="BG84" s="518"/>
      <c r="BH84" s="518"/>
      <c r="BI84" s="544"/>
      <c r="BJ84" s="546"/>
      <c r="BK84" s="546"/>
      <c r="BL84" s="546"/>
      <c r="BM84" s="546"/>
      <c r="BN84" s="518"/>
      <c r="BO84" s="518"/>
      <c r="BP84" s="535"/>
      <c r="BQ84" s="535"/>
      <c r="BR84" s="418"/>
      <c r="BS84" s="418"/>
      <c r="BT84" s="418"/>
      <c r="BU84" s="418"/>
    </row>
    <row r="85" spans="1:73" ht="15" customHeight="1" x14ac:dyDescent="0.25">
      <c r="A85" s="557"/>
      <c r="B85" s="554"/>
      <c r="C85" s="557"/>
      <c r="D85" s="557"/>
      <c r="E85" s="557"/>
      <c r="F85" s="557"/>
      <c r="G85" s="554"/>
      <c r="H85" s="604"/>
      <c r="I85" s="357"/>
      <c r="J85" s="557"/>
      <c r="K85" s="514"/>
      <c r="L85" s="557"/>
      <c r="M85" s="515"/>
      <c r="N85" s="559"/>
      <c r="O85" s="559"/>
      <c r="P85" s="562"/>
      <c r="Q85" s="600"/>
      <c r="R85" s="599"/>
      <c r="S85" s="562"/>
      <c r="T85" s="559"/>
      <c r="U85" s="559"/>
      <c r="V85" s="559"/>
      <c r="W85" s="559"/>
      <c r="X85" s="348">
        <v>3</v>
      </c>
      <c r="Y85" s="340"/>
      <c r="Z85" s="340"/>
      <c r="AA85" s="340"/>
      <c r="AB85" s="376" t="str">
        <f t="shared" si="39"/>
        <v xml:space="preserve">  </v>
      </c>
      <c r="AC85" s="380"/>
      <c r="AD85" s="378" t="s">
        <v>487</v>
      </c>
      <c r="AE85" s="378" t="s">
        <v>487</v>
      </c>
      <c r="AF85" s="341"/>
      <c r="AG85" s="378" t="s">
        <v>487</v>
      </c>
      <c r="AH85" s="342"/>
      <c r="AI85" s="342"/>
      <c r="AJ85" s="342"/>
      <c r="AK85" s="342"/>
      <c r="AL85" s="378" t="str">
        <f t="shared" si="42"/>
        <v/>
      </c>
      <c r="AM85" s="378">
        <f>IF(AE85='4 FORMULAS'!$D$50,AM84-(AM84*AL85),AM84)</f>
        <v>0.36</v>
      </c>
      <c r="AN85" s="378">
        <f>IF(AE85='4 FORMULAS'!$D$52,$AN84-(AN84*$AL85),AN84)</f>
        <v>0.2</v>
      </c>
      <c r="AO85" s="568"/>
      <c r="AP85" s="568"/>
      <c r="AQ85" s="514"/>
      <c r="AR85" s="514"/>
      <c r="AS85" s="509"/>
      <c r="AT85" s="509"/>
      <c r="AU85" s="509"/>
      <c r="AV85" s="514"/>
      <c r="AW85" s="515"/>
      <c r="AX85" s="514"/>
      <c r="AY85" s="514"/>
      <c r="AZ85" s="514"/>
      <c r="BA85" s="518"/>
      <c r="BB85" s="518"/>
      <c r="BC85" s="518"/>
      <c r="BD85" s="518"/>
      <c r="BE85" s="518"/>
      <c r="BF85" s="518"/>
      <c r="BG85" s="518"/>
      <c r="BH85" s="518"/>
      <c r="BI85" s="544"/>
      <c r="BJ85" s="546"/>
      <c r="BK85" s="546"/>
      <c r="BL85" s="546"/>
      <c r="BM85" s="546"/>
      <c r="BN85" s="518"/>
      <c r="BO85" s="518"/>
      <c r="BP85" s="535"/>
      <c r="BQ85" s="535"/>
      <c r="BR85" s="418"/>
      <c r="BS85" s="418"/>
      <c r="BT85" s="418"/>
      <c r="BU85" s="418"/>
    </row>
    <row r="86" spans="1:73" ht="15" customHeight="1" x14ac:dyDescent="0.25">
      <c r="A86" s="557"/>
      <c r="B86" s="554"/>
      <c r="C86" s="557"/>
      <c r="D86" s="557"/>
      <c r="E86" s="557"/>
      <c r="F86" s="557"/>
      <c r="G86" s="554"/>
      <c r="H86" s="604"/>
      <c r="I86" s="357"/>
      <c r="J86" s="557"/>
      <c r="K86" s="514"/>
      <c r="L86" s="557"/>
      <c r="M86" s="515"/>
      <c r="N86" s="559"/>
      <c r="O86" s="559"/>
      <c r="P86" s="562"/>
      <c r="Q86" s="600"/>
      <c r="R86" s="599"/>
      <c r="S86" s="562"/>
      <c r="T86" s="559"/>
      <c r="U86" s="559"/>
      <c r="V86" s="559"/>
      <c r="W86" s="559"/>
      <c r="X86" s="348">
        <v>4</v>
      </c>
      <c r="Y86" s="340"/>
      <c r="Z86" s="340"/>
      <c r="AA86" s="340"/>
      <c r="AB86" s="376" t="str">
        <f t="shared" si="39"/>
        <v xml:space="preserve">  </v>
      </c>
      <c r="AC86" s="380"/>
      <c r="AD86" s="378" t="s">
        <v>487</v>
      </c>
      <c r="AE86" s="378" t="s">
        <v>487</v>
      </c>
      <c r="AF86" s="341"/>
      <c r="AG86" s="378" t="s">
        <v>487</v>
      </c>
      <c r="AH86" s="342"/>
      <c r="AI86" s="342"/>
      <c r="AJ86" s="342"/>
      <c r="AK86" s="342"/>
      <c r="AL86" s="378" t="str">
        <f t="shared" si="42"/>
        <v/>
      </c>
      <c r="AM86" s="378">
        <f>IF(AE86='4 FORMULAS'!$D$50,AM85-(AM85*AL86),AM85)</f>
        <v>0.36</v>
      </c>
      <c r="AN86" s="378">
        <f>IF(AE86='4 FORMULAS'!$D$52,$AN85-(AN85*$AL86),AN85)</f>
        <v>0.2</v>
      </c>
      <c r="AO86" s="568"/>
      <c r="AP86" s="568"/>
      <c r="AQ86" s="514"/>
      <c r="AR86" s="514"/>
      <c r="AS86" s="509"/>
      <c r="AT86" s="509"/>
      <c r="AU86" s="509"/>
      <c r="AV86" s="514"/>
      <c r="AW86" s="515"/>
      <c r="AX86" s="514"/>
      <c r="AY86" s="514"/>
      <c r="AZ86" s="514"/>
      <c r="BA86" s="518"/>
      <c r="BB86" s="518"/>
      <c r="BC86" s="518"/>
      <c r="BD86" s="518"/>
      <c r="BE86" s="518"/>
      <c r="BF86" s="518"/>
      <c r="BG86" s="518"/>
      <c r="BH86" s="518"/>
      <c r="BI86" s="544"/>
      <c r="BJ86" s="546"/>
      <c r="BK86" s="546"/>
      <c r="BL86" s="546"/>
      <c r="BM86" s="546"/>
      <c r="BN86" s="518"/>
      <c r="BO86" s="518"/>
      <c r="BP86" s="535"/>
      <c r="BQ86" s="535"/>
      <c r="BR86" s="418"/>
      <c r="BS86" s="418"/>
      <c r="BT86" s="418"/>
      <c r="BU86" s="418"/>
    </row>
    <row r="87" spans="1:73" ht="15" customHeight="1" x14ac:dyDescent="0.25">
      <c r="A87" s="557"/>
      <c r="B87" s="554"/>
      <c r="C87" s="557"/>
      <c r="D87" s="557"/>
      <c r="E87" s="557"/>
      <c r="F87" s="557"/>
      <c r="G87" s="554"/>
      <c r="H87" s="604"/>
      <c r="I87" s="357"/>
      <c r="J87" s="557"/>
      <c r="K87" s="514"/>
      <c r="L87" s="557"/>
      <c r="M87" s="515"/>
      <c r="N87" s="559"/>
      <c r="O87" s="559"/>
      <c r="P87" s="562"/>
      <c r="Q87" s="600"/>
      <c r="R87" s="599"/>
      <c r="S87" s="562"/>
      <c r="T87" s="559"/>
      <c r="U87" s="559"/>
      <c r="V87" s="559"/>
      <c r="W87" s="559"/>
      <c r="X87" s="348">
        <v>5</v>
      </c>
      <c r="Y87" s="340"/>
      <c r="Z87" s="340"/>
      <c r="AA87" s="340"/>
      <c r="AB87" s="376" t="str">
        <f t="shared" si="39"/>
        <v xml:space="preserve">  </v>
      </c>
      <c r="AC87" s="380"/>
      <c r="AD87" s="378" t="s">
        <v>487</v>
      </c>
      <c r="AE87" s="378" t="s">
        <v>487</v>
      </c>
      <c r="AF87" s="341"/>
      <c r="AG87" s="378" t="s">
        <v>487</v>
      </c>
      <c r="AH87" s="342"/>
      <c r="AI87" s="342"/>
      <c r="AJ87" s="342"/>
      <c r="AK87" s="342"/>
      <c r="AL87" s="378" t="str">
        <f t="shared" si="42"/>
        <v/>
      </c>
      <c r="AM87" s="378">
        <f>IF(AE87='4 FORMULAS'!$D$50,AM86-(AM86*AL87),AM86)</f>
        <v>0.36</v>
      </c>
      <c r="AN87" s="378">
        <f>IF(AE87='4 FORMULAS'!$D$52,$AN86-(AN86*$AL87),AN86)</f>
        <v>0.2</v>
      </c>
      <c r="AO87" s="568"/>
      <c r="AP87" s="568"/>
      <c r="AQ87" s="514"/>
      <c r="AR87" s="514"/>
      <c r="AS87" s="509"/>
      <c r="AT87" s="509"/>
      <c r="AU87" s="509"/>
      <c r="AV87" s="514"/>
      <c r="AW87" s="515"/>
      <c r="AX87" s="514"/>
      <c r="AY87" s="514"/>
      <c r="AZ87" s="514"/>
      <c r="BA87" s="518"/>
      <c r="BB87" s="518"/>
      <c r="BC87" s="518"/>
      <c r="BD87" s="518"/>
      <c r="BE87" s="518"/>
      <c r="BF87" s="518"/>
      <c r="BG87" s="518"/>
      <c r="BH87" s="518"/>
      <c r="BI87" s="544"/>
      <c r="BJ87" s="546"/>
      <c r="BK87" s="546"/>
      <c r="BL87" s="546"/>
      <c r="BM87" s="546"/>
      <c r="BN87" s="518"/>
      <c r="BO87" s="518"/>
      <c r="BP87" s="535"/>
      <c r="BQ87" s="535"/>
      <c r="BR87" s="418"/>
      <c r="BS87" s="418"/>
      <c r="BT87" s="418"/>
      <c r="BU87" s="418"/>
    </row>
    <row r="88" spans="1:73" ht="15" customHeight="1" thickBot="1" x14ac:dyDescent="0.3">
      <c r="A88" s="557"/>
      <c r="B88" s="555"/>
      <c r="C88" s="557"/>
      <c r="D88" s="557"/>
      <c r="E88" s="557"/>
      <c r="F88" s="557"/>
      <c r="G88" s="555"/>
      <c r="H88" s="604"/>
      <c r="I88" s="357"/>
      <c r="J88" s="557"/>
      <c r="K88" s="514"/>
      <c r="L88" s="557"/>
      <c r="M88" s="515"/>
      <c r="N88" s="559"/>
      <c r="O88" s="559"/>
      <c r="P88" s="562"/>
      <c r="Q88" s="600"/>
      <c r="R88" s="599"/>
      <c r="S88" s="562"/>
      <c r="T88" s="559"/>
      <c r="U88" s="559"/>
      <c r="V88" s="559"/>
      <c r="W88" s="559"/>
      <c r="X88" s="348">
        <v>6</v>
      </c>
      <c r="Y88" s="340"/>
      <c r="Z88" s="340"/>
      <c r="AA88" s="340"/>
      <c r="AB88" s="376" t="str">
        <f t="shared" si="39"/>
        <v xml:space="preserve">  </v>
      </c>
      <c r="AC88" s="380"/>
      <c r="AD88" s="378" t="s">
        <v>487</v>
      </c>
      <c r="AE88" s="378" t="s">
        <v>487</v>
      </c>
      <c r="AF88" s="341"/>
      <c r="AG88" s="378" t="s">
        <v>487</v>
      </c>
      <c r="AH88" s="342"/>
      <c r="AI88" s="342"/>
      <c r="AJ88" s="342"/>
      <c r="AK88" s="342"/>
      <c r="AL88" s="378" t="str">
        <f t="shared" si="42"/>
        <v/>
      </c>
      <c r="AM88" s="378">
        <f>IF(AE88='4 FORMULAS'!$D$50,AM87-(AM87*AL88),AM87)</f>
        <v>0.36</v>
      </c>
      <c r="AN88" s="378">
        <f>IF(AE88='4 FORMULAS'!$D$52,$AN87-(AN87*$AL88),AN87)</f>
        <v>0.2</v>
      </c>
      <c r="AO88" s="568"/>
      <c r="AP88" s="568"/>
      <c r="AQ88" s="514"/>
      <c r="AR88" s="514"/>
      <c r="AS88" s="510"/>
      <c r="AT88" s="510"/>
      <c r="AU88" s="510"/>
      <c r="AV88" s="514"/>
      <c r="AW88" s="515"/>
      <c r="AX88" s="514"/>
      <c r="AY88" s="514"/>
      <c r="AZ88" s="514"/>
      <c r="BA88" s="519"/>
      <c r="BB88" s="519"/>
      <c r="BC88" s="519"/>
      <c r="BD88" s="519"/>
      <c r="BE88" s="519"/>
      <c r="BF88" s="519"/>
      <c r="BG88" s="519"/>
      <c r="BH88" s="519"/>
      <c r="BI88" s="545"/>
      <c r="BJ88" s="546"/>
      <c r="BK88" s="546"/>
      <c r="BL88" s="546"/>
      <c r="BM88" s="546"/>
      <c r="BN88" s="519"/>
      <c r="BO88" s="519"/>
      <c r="BP88" s="535"/>
      <c r="BQ88" s="535"/>
      <c r="BR88" s="418"/>
      <c r="BS88" s="418"/>
      <c r="BT88" s="418"/>
      <c r="BU88" s="418"/>
    </row>
    <row r="89" spans="1:73" ht="114.75" customHeight="1" x14ac:dyDescent="0.25">
      <c r="A89" s="557" t="s">
        <v>120</v>
      </c>
      <c r="B89" s="556" t="s">
        <v>535</v>
      </c>
      <c r="C89" s="557" t="s">
        <v>178</v>
      </c>
      <c r="D89" s="557" t="s">
        <v>188</v>
      </c>
      <c r="E89" s="557" t="s">
        <v>551</v>
      </c>
      <c r="F89" s="557" t="s">
        <v>552</v>
      </c>
      <c r="G89" s="553" t="s">
        <v>553</v>
      </c>
      <c r="H89" s="604" t="str">
        <f t="shared" ref="H89" si="51">+CONCATENATE(D89," ","por"," ",E89," ","a causa de"," ",F89)</f>
        <v>Posibilidad de afectación económica y reputacional por reporte de accidente de trabajo en forma extemporánea a causa de El funcionario(a) o colaborador (practicante) que sufre el evento y no comunica el evento en forma oportuna</v>
      </c>
      <c r="I89" s="357"/>
      <c r="J89" s="557" t="s">
        <v>174</v>
      </c>
      <c r="K89" s="514" t="str">
        <f>IFERROR(VLOOKUP('2 MAPA FINAL'!$J89,Tabla3[],2,0),"")</f>
        <v>Eventos relacionados con las conductas o comportamientos de los empleados que afectan la Integridad Pública</v>
      </c>
      <c r="L89" s="557">
        <v>11</v>
      </c>
      <c r="M89" s="515" t="str">
        <f>+IF(L89="","",IF(L89&lt;='3 FORMULA PROBABILIDADES'!$S$9,'3 FORMULA PROBABILIDADES'!$Q$9,IF(L89&lt;='3 FORMULA PROBABILIDADES'!$S$10,'3 FORMULA PROBABILIDADES'!$Q$10,IF(L89&lt;='3 FORMULA PROBABILIDADES'!$S$11,'3 FORMULA PROBABILIDADES'!$Q$11,IF(L89&lt;='3 FORMULA PROBABILIDADES'!$S$12,'3 FORMULA PROBABILIDADES'!$Q$12,IF(L89&gt;='3 FORMULA PROBABILIDADES'!$R$13,'3 FORMULA PROBABILIDADES'!$Q$13,""))))))</f>
        <v>La actividad que conlleva el riesgo se ejecuta de 3 a 24 veces por año</v>
      </c>
      <c r="N89" s="559">
        <f>+IF(M89="","",IF(M89='3 FORMULA PROBABILIDADES'!$Q$9, '3 FORMULA PROBABILIDADES'!$T$9,IF(M89='3 FORMULA PROBABILIDADES'!$Q$10, '3 FORMULA PROBABILIDADES'!$T$10,IF(M89='3 FORMULA PROBABILIDADES'!$Q$11, '3 FORMULA PROBABILIDADES'!$T$11,IF(M89='3 FORMULA PROBABILIDADES'!$Q$12, '3 FORMULA PROBABILIDADES'!$T$12,IF(M89='3 FORMULA PROBABILIDADES'!$Q$13, '3 FORMULA PROBABILIDADES'!$T$13))))))</f>
        <v>0.4</v>
      </c>
      <c r="O89" s="559" t="str">
        <f>+IF(M89="","",IF(M89='3 FORMULA PROBABILIDADES'!$Q$9, '3 FORMULA PROBABILIDADES'!$P$9,IF(M89='3 FORMULA PROBABILIDADES'!$Q$10, '3 FORMULA PROBABILIDADES'!$P$10,IF(M89='3 FORMULA PROBABILIDADES'!$Q$11, '3 FORMULA PROBABILIDADES'!$P$11,IF(M89='3 FORMULA PROBABILIDADES'!$Q$12, '3 FORMULA PROBABILIDADES'!$P$12,IF(M89='3 FORMULA PROBABILIDADES'!$Q$13, '3 FORMULA PROBABILIDADES'!$P$13))))))</f>
        <v>Baja</v>
      </c>
      <c r="P89" s="562" t="s">
        <v>267</v>
      </c>
      <c r="Q89" s="599">
        <f>+IF(P89="","",IF(P89="N/A","",IF(OR(P89='3 FORMULA PROBABILIDADES'!$X$9, P89='3 FORMULA PROBABILIDADES'!$Y$9), '3 FORMULA PROBABILIDADES'!$W$9,IF(OR(P89='3 FORMULA PROBABILIDADES'!$X$10, P89='3 FORMULA PROBABILIDADES'!$Y$10), '3 FORMULA PROBABILIDADES'!$W$10,IF(OR(P89='3 FORMULA PROBABILIDADES'!$X$11, P89='3 FORMULA PROBABILIDADES'!$Y$11), '3 FORMULA PROBABILIDADES'!$W$11,IF(OR(P89='3 FORMULA PROBABILIDADES'!$X$12, P89='3 FORMULA PROBABILIDADES'!$Y$12), '3 FORMULA PROBABILIDADES'!$W$12,IF(OR(P89='3 FORMULA PROBABILIDADES'!$X$13, P89='3 FORMULA PROBABILIDADES'!$Y$13), '3 FORMULA PROBABILIDADES'!$W$13)))))))</f>
        <v>0.2</v>
      </c>
      <c r="R89" s="599" t="str">
        <f>+IF(P89="","",IF(P89="N/A","",IF(OR(P89='3 FORMULA PROBABILIDADES'!$X$9, P89='3 FORMULA PROBABILIDADES'!$Y$9), '3 FORMULA PROBABILIDADES'!$V$9,IF(OR(P89='3 FORMULA PROBABILIDADES'!$X$10, P89='3 FORMULA PROBABILIDADES'!$Y$10), '3 FORMULA PROBABILIDADES'!$V$10,IF(OR(P89='3 FORMULA PROBABILIDADES'!$X$11, P89='3 FORMULA PROBABILIDADES'!$Y$11), '3 FORMULA PROBABILIDADES'!$V$11,IF(OR(P89='3 FORMULA PROBABILIDADES'!$X$12, P89='3 FORMULA PROBABILIDADES'!$Y$12), '3 FORMULA PROBABILIDADES'!$V$12,IF(OR(P89='3 FORMULA PROBABILIDADES'!$X$13, P89='3 FORMULA PROBABILIDADES'!$Y$13), '3 FORMULA PROBABILIDADES'!$V$13)))))))</f>
        <v>Leve</v>
      </c>
      <c r="S89" s="562" t="s">
        <v>380</v>
      </c>
      <c r="T89" s="559">
        <f>+IF(S89="","",IF(S89="N/A","",IF(OR(S89='3 FORMULA PROBABILIDADES'!$X$9, S89='3 FORMULA PROBABILIDADES'!$Y$9), '3 FORMULA PROBABILIDADES'!$W$9,IF(OR(S89='3 FORMULA PROBABILIDADES'!$X$10, S89='3 FORMULA PROBABILIDADES'!$Y$10), '3 FORMULA PROBABILIDADES'!$W$10,IF(OR(S89='3 FORMULA PROBABILIDADES'!$X$11, S89='3 FORMULA PROBABILIDADES'!$Y$11), '3 FORMULA PROBABILIDADES'!$W$11,IF(OR(S89='3 FORMULA PROBABILIDADES'!$X$12, S89='3 FORMULA PROBABILIDADES'!$Y$12), '3 FORMULA PROBABILIDADES'!$W$12,IF(OR(S89='3 FORMULA PROBABILIDADES'!$X$13, S89='3 FORMULA PROBABILIDADES'!$Y$13), '3 FORMULA PROBABILIDADES'!$W$13)))))))</f>
        <v>0.4</v>
      </c>
      <c r="U89" s="559" t="str">
        <f>+IF(S89="","",IF(S89="N/A","",IF(OR(S89='3 FORMULA PROBABILIDADES'!$X$9, S89='3 FORMULA PROBABILIDADES'!$Y$9), '3 FORMULA PROBABILIDADES'!$V$9,IF(OR(S89='3 FORMULA PROBABILIDADES'!$X$10, S89='3 FORMULA PROBABILIDADES'!$Y$10), '3 FORMULA PROBABILIDADES'!$V$10,IF(OR(S89='3 FORMULA PROBABILIDADES'!$X$11, S89='3 FORMULA PROBABILIDADES'!$Y$11), '3 FORMULA PROBABILIDADES'!$V$11,IF(OR(S89='3 FORMULA PROBABILIDADES'!$X$12, S89='3 FORMULA PROBABILIDADES'!$Y$12), '3 FORMULA PROBABILIDADES'!$V$12,IF(OR(S89='3 FORMULA PROBABILIDADES'!$X$13, S89='3 FORMULA PROBABILIDADES'!$Y$13), '3 FORMULA PROBABILIDADES'!$V$13)))))))</f>
        <v>Menor</v>
      </c>
      <c r="V89" s="559">
        <f t="shared" ref="V89" si="52">+IF(Q89="",T89,IF(T89="",Q89,IF(Q89&gt;T89,Q89,T89)))</f>
        <v>0.4</v>
      </c>
      <c r="W89" s="559" t="str">
        <f>+IF(V89="","",IF(V89='3 FORMULA PROBABILIDADES'!$W$9, '3 FORMULA PROBABILIDADES'!$V$9,IF(V89='3 FORMULA PROBABILIDADES'!$W$10, '3 FORMULA PROBABILIDADES'!$V$10,IF(V89='3 FORMULA PROBABILIDADES'!$W$11, '3 FORMULA PROBABILIDADES'!$V$11,IF(V89='3 FORMULA PROBABILIDADES'!$W$12, '3 FORMULA PROBABILIDADES'!$V$12,IF(V89='3 FORMULA PROBABILIDADES'!$W$13, '3 FORMULA PROBABILIDADES'!$V$13))))))</f>
        <v>Menor</v>
      </c>
      <c r="X89" s="348">
        <v>1</v>
      </c>
      <c r="Y89" s="340" t="s">
        <v>582</v>
      </c>
      <c r="Z89" s="340" t="s">
        <v>785</v>
      </c>
      <c r="AA89" s="340" t="s">
        <v>791</v>
      </c>
      <c r="AB89" s="376" t="str">
        <f t="shared" si="39"/>
        <v>Director  Técnico de Talento Humano  1.1.Firma y remite las responsabilidades en el SGSST a los  nuevos Directivos y  H.C. de la Corporación 
1.2. Avala documentalmente el Procedimiento de Reporte e Investigación de AT e Incidentes laborales - THU.PR-011 y Formato -THU-FO-035 relacionado con actualización de requerirse
 1.3. Cada vez que se presente renovación de Directivos y H Concejales 
1.4.  Una vez se remita para su aval.</v>
      </c>
      <c r="AC89" s="380" t="s">
        <v>143</v>
      </c>
      <c r="AD89" s="378">
        <v>0.25</v>
      </c>
      <c r="AE89" s="378" t="s">
        <v>149</v>
      </c>
      <c r="AF89" s="341" t="s">
        <v>155</v>
      </c>
      <c r="AG89" s="378">
        <v>0.15</v>
      </c>
      <c r="AH89" s="342" t="s">
        <v>145</v>
      </c>
      <c r="AI89" s="342" t="s">
        <v>146</v>
      </c>
      <c r="AJ89" s="342" t="s">
        <v>147</v>
      </c>
      <c r="AK89" s="342" t="s">
        <v>167</v>
      </c>
      <c r="AL89" s="378">
        <f t="shared" si="42"/>
        <v>0.4</v>
      </c>
      <c r="AM89" s="378">
        <f>IF(AE89='4 FORMULAS'!$D$50,N89-(N89*AL89),N89)</f>
        <v>0.24</v>
      </c>
      <c r="AN89" s="378">
        <f>IF(AE89='4 FORMULAS'!$D$52,$V89-($V89*$AL89),$V89)</f>
        <v>0.4</v>
      </c>
      <c r="AO89" s="568">
        <f t="shared" ref="AO89:AP89" si="53">+IF(AM94="","",AM94)</f>
        <v>5.183999999999999E-2</v>
      </c>
      <c r="AP89" s="568">
        <f t="shared" si="53"/>
        <v>0.4</v>
      </c>
      <c r="AQ89" s="514" t="str">
        <f t="shared" ref="AQ89:AQ119" si="54">+IF(W89="Leve","No requiere plan de acción",IF(W89="Menor","Bajo",IF(W89="Moderado","Moderado",IF(W89="Mayor","Alto",IF(W89="Catastrófico","Extremo",IF(W89="",""))))))</f>
        <v>Bajo</v>
      </c>
      <c r="AR89" s="514" t="s">
        <v>598</v>
      </c>
      <c r="AS89" s="508" t="s">
        <v>1046</v>
      </c>
      <c r="AT89" s="514" t="s">
        <v>600</v>
      </c>
      <c r="AU89" s="514" t="s">
        <v>600</v>
      </c>
      <c r="AV89" s="513">
        <v>46148</v>
      </c>
      <c r="AW89" s="552" t="s">
        <v>1084</v>
      </c>
      <c r="AX89" s="514" t="s">
        <v>601</v>
      </c>
      <c r="AY89" s="514" t="s">
        <v>601</v>
      </c>
      <c r="AZ89" s="514" t="s">
        <v>152</v>
      </c>
      <c r="BA89" s="517" t="s">
        <v>602</v>
      </c>
      <c r="BB89" s="517" t="s">
        <v>325</v>
      </c>
      <c r="BC89" s="517" t="s">
        <v>324</v>
      </c>
      <c r="BD89" s="517" t="s">
        <v>968</v>
      </c>
      <c r="BE89" s="517" t="s">
        <v>324</v>
      </c>
      <c r="BF89" s="517" t="s">
        <v>324</v>
      </c>
      <c r="BG89" s="517" t="s">
        <v>969</v>
      </c>
      <c r="BH89" s="547">
        <v>0.19</v>
      </c>
      <c r="BI89" s="508" t="s">
        <v>604</v>
      </c>
      <c r="BJ89" s="514" t="s">
        <v>605</v>
      </c>
      <c r="BK89" s="514" t="s">
        <v>606</v>
      </c>
      <c r="BL89" s="514" t="s">
        <v>607</v>
      </c>
      <c r="BM89" s="514" t="s">
        <v>608</v>
      </c>
      <c r="BN89" s="508" t="s">
        <v>609</v>
      </c>
      <c r="BO89" s="508" t="s">
        <v>610</v>
      </c>
      <c r="BP89" s="508" t="s">
        <v>612</v>
      </c>
      <c r="BQ89" s="514" t="s">
        <v>611</v>
      </c>
      <c r="BR89" s="418"/>
      <c r="BS89" s="418"/>
      <c r="BT89" s="418"/>
      <c r="BU89" s="418"/>
    </row>
    <row r="90" spans="1:73" ht="146.25" customHeight="1" x14ac:dyDescent="0.25">
      <c r="A90" s="557"/>
      <c r="B90" s="554"/>
      <c r="C90" s="557"/>
      <c r="D90" s="557"/>
      <c r="E90" s="557"/>
      <c r="F90" s="557"/>
      <c r="G90" s="554"/>
      <c r="H90" s="604"/>
      <c r="I90" s="357"/>
      <c r="J90" s="557"/>
      <c r="K90" s="514"/>
      <c r="L90" s="557"/>
      <c r="M90" s="515"/>
      <c r="N90" s="559"/>
      <c r="O90" s="559"/>
      <c r="P90" s="562"/>
      <c r="Q90" s="599"/>
      <c r="R90" s="599"/>
      <c r="S90" s="562"/>
      <c r="T90" s="559"/>
      <c r="U90" s="559"/>
      <c r="V90" s="559"/>
      <c r="W90" s="559"/>
      <c r="X90" s="348">
        <v>2</v>
      </c>
      <c r="Y90" s="340" t="s">
        <v>583</v>
      </c>
      <c r="Z90" s="340" t="s">
        <v>786</v>
      </c>
      <c r="AA90" s="340" t="s">
        <v>790</v>
      </c>
      <c r="AB90" s="376" t="str">
        <f t="shared" si="39"/>
        <v xml:space="preserve">Profesional Responsable del procedimiento de Seguridad y Salud en el Trabajo 2.1. Elabora los comunicados de responsabilidades en el SGSST a Directivos de la Corporación 
2.2. Revisa el Procedimiento de Reporte e Investigación de AT e Incidentes laborales - THU.PR-011 y Formato -THU-FO-035 relacionados con actualización de requerirse
2.3. Actualiza el contenido de la Inducción en SG-SST, cuando amerite ajustes
2.4. Gestiona programación de Reinducción ante el Procedimiento de Posesiones y presentarlo  2.5. Hace la socialización del procedimiento del tema por recorridos con apoyo de la ARL de afiliación, durante el año (febrero a noviembre) por las diferentes dependencias de la Corporación. Mensuales.
</v>
      </c>
      <c r="AC90" s="380" t="s">
        <v>143</v>
      </c>
      <c r="AD90" s="378">
        <v>0.25</v>
      </c>
      <c r="AE90" s="378" t="s">
        <v>149</v>
      </c>
      <c r="AF90" s="341" t="s">
        <v>155</v>
      </c>
      <c r="AG90" s="378">
        <v>0.15</v>
      </c>
      <c r="AH90" s="342" t="s">
        <v>145</v>
      </c>
      <c r="AI90" s="342" t="s">
        <v>146</v>
      </c>
      <c r="AJ90" s="342" t="s">
        <v>158</v>
      </c>
      <c r="AK90" s="342" t="s">
        <v>148</v>
      </c>
      <c r="AL90" s="378">
        <f t="shared" si="42"/>
        <v>0.4</v>
      </c>
      <c r="AM90" s="378">
        <f>IF(AE90='4 FORMULAS'!$D$50,AM89-(AM89*AL90),AM89)</f>
        <v>0.14399999999999999</v>
      </c>
      <c r="AN90" s="378">
        <f>IF(AE90='4 FORMULAS'!$D$52,$AN89-(AN89*$AL90),AN89)</f>
        <v>0.4</v>
      </c>
      <c r="AO90" s="568"/>
      <c r="AP90" s="568"/>
      <c r="AQ90" s="514"/>
      <c r="AR90" s="514"/>
      <c r="AS90" s="509"/>
      <c r="AT90" s="514"/>
      <c r="AU90" s="514"/>
      <c r="AV90" s="514"/>
      <c r="AW90" s="514"/>
      <c r="AX90" s="514"/>
      <c r="AY90" s="514"/>
      <c r="AZ90" s="514"/>
      <c r="BA90" s="518"/>
      <c r="BB90" s="518"/>
      <c r="BC90" s="518"/>
      <c r="BD90" s="518"/>
      <c r="BE90" s="518"/>
      <c r="BF90" s="518"/>
      <c r="BG90" s="518"/>
      <c r="BH90" s="518"/>
      <c r="BI90" s="509"/>
      <c r="BJ90" s="514"/>
      <c r="BK90" s="514"/>
      <c r="BL90" s="514"/>
      <c r="BM90" s="514"/>
      <c r="BN90" s="509"/>
      <c r="BO90" s="509"/>
      <c r="BP90" s="510"/>
      <c r="BQ90" s="514"/>
      <c r="BR90" s="418"/>
      <c r="BS90" s="418"/>
      <c r="BT90" s="418"/>
      <c r="BU90" s="418"/>
    </row>
    <row r="91" spans="1:73" ht="89.25" customHeight="1" x14ac:dyDescent="0.25">
      <c r="A91" s="557"/>
      <c r="B91" s="554"/>
      <c r="C91" s="557"/>
      <c r="D91" s="557"/>
      <c r="E91" s="557"/>
      <c r="F91" s="557"/>
      <c r="G91" s="554"/>
      <c r="H91" s="604"/>
      <c r="I91" s="357"/>
      <c r="J91" s="557"/>
      <c r="K91" s="514"/>
      <c r="L91" s="557"/>
      <c r="M91" s="515"/>
      <c r="N91" s="559"/>
      <c r="O91" s="559"/>
      <c r="P91" s="562"/>
      <c r="Q91" s="599"/>
      <c r="R91" s="599"/>
      <c r="S91" s="562"/>
      <c r="T91" s="559"/>
      <c r="U91" s="559"/>
      <c r="V91" s="559"/>
      <c r="W91" s="559"/>
      <c r="X91" s="348">
        <v>3</v>
      </c>
      <c r="Y91" s="340" t="s">
        <v>584</v>
      </c>
      <c r="Z91" s="340" t="s">
        <v>585</v>
      </c>
      <c r="AA91" s="340" t="s">
        <v>789</v>
      </c>
      <c r="AB91" s="376" t="str">
        <f t="shared" si="39"/>
        <v>El Funcionario o colaborador que sufre el evento 3.1. Asistencia a Inducción SST, presentado evaluación antes de la posesión y/o reinducción 
3.2. Reportar el A.T. dentro de los plazos establecidos
3.3. Diligenciar y enviar el formato interno de reporte de AT - -THU-FO-035- a SST   3.4. Asiste a la reinducción SGSST anual</v>
      </c>
      <c r="AC91" s="380" t="s">
        <v>143</v>
      </c>
      <c r="AD91" s="378">
        <v>0.25</v>
      </c>
      <c r="AE91" s="378" t="s">
        <v>149</v>
      </c>
      <c r="AF91" s="341" t="s">
        <v>155</v>
      </c>
      <c r="AG91" s="378">
        <v>0.15</v>
      </c>
      <c r="AH91" s="342" t="s">
        <v>145</v>
      </c>
      <c r="AI91" s="342" t="s">
        <v>146</v>
      </c>
      <c r="AJ91" s="342" t="s">
        <v>158</v>
      </c>
      <c r="AK91" s="342" t="s">
        <v>148</v>
      </c>
      <c r="AL91" s="378">
        <f t="shared" si="42"/>
        <v>0.4</v>
      </c>
      <c r="AM91" s="378">
        <f>IF(AE91='4 FORMULAS'!$D$50,AM90-(AM90*AL91),AM90)</f>
        <v>8.6399999999999991E-2</v>
      </c>
      <c r="AN91" s="378">
        <f>IF(AE91='4 FORMULAS'!$D$52,$AN90-(AN90*$AL91),AN90)</f>
        <v>0.4</v>
      </c>
      <c r="AO91" s="568"/>
      <c r="AP91" s="568"/>
      <c r="AQ91" s="514"/>
      <c r="AR91" s="514"/>
      <c r="AS91" s="509"/>
      <c r="AT91" s="514"/>
      <c r="AU91" s="514"/>
      <c r="AV91" s="514"/>
      <c r="AW91" s="514"/>
      <c r="AX91" s="514"/>
      <c r="AY91" s="514"/>
      <c r="AZ91" s="514"/>
      <c r="BA91" s="518"/>
      <c r="BB91" s="518"/>
      <c r="BC91" s="518"/>
      <c r="BD91" s="518"/>
      <c r="BE91" s="518"/>
      <c r="BF91" s="518"/>
      <c r="BG91" s="518"/>
      <c r="BH91" s="518"/>
      <c r="BI91" s="509"/>
      <c r="BJ91" s="514"/>
      <c r="BK91" s="514"/>
      <c r="BL91" s="514"/>
      <c r="BM91" s="514"/>
      <c r="BN91" s="509"/>
      <c r="BO91" s="509"/>
      <c r="BP91" s="508" t="s">
        <v>613</v>
      </c>
      <c r="BQ91" s="514"/>
      <c r="BR91" s="418"/>
      <c r="BS91" s="418"/>
      <c r="BT91" s="418"/>
      <c r="BU91" s="418"/>
    </row>
    <row r="92" spans="1:73" ht="93.75" customHeight="1" x14ac:dyDescent="0.25">
      <c r="A92" s="557"/>
      <c r="B92" s="554"/>
      <c r="C92" s="557"/>
      <c r="D92" s="557"/>
      <c r="E92" s="557"/>
      <c r="F92" s="557"/>
      <c r="G92" s="554"/>
      <c r="H92" s="604"/>
      <c r="I92" s="357"/>
      <c r="J92" s="557"/>
      <c r="K92" s="514"/>
      <c r="L92" s="557"/>
      <c r="M92" s="515"/>
      <c r="N92" s="559"/>
      <c r="O92" s="559"/>
      <c r="P92" s="562"/>
      <c r="Q92" s="599"/>
      <c r="R92" s="599"/>
      <c r="S92" s="562"/>
      <c r="T92" s="559"/>
      <c r="U92" s="559"/>
      <c r="V92" s="559"/>
      <c r="W92" s="559"/>
      <c r="X92" s="348">
        <v>4</v>
      </c>
      <c r="Y92" s="340" t="s">
        <v>586</v>
      </c>
      <c r="Z92" s="340" t="s">
        <v>787</v>
      </c>
      <c r="AA92" s="340" t="s">
        <v>788</v>
      </c>
      <c r="AB92" s="376" t="str">
        <f t="shared" si="39"/>
        <v>Auxiliar que realiza las Inducciones SG-SST y Auxiliar que reporta el evento a la ARL de afiliación 4.1. Realiza la inducción en SGSST y verificar diligenciamiento y calificación de la evaluación de la inducción para continuar proceso de posesión o practica profesional
4.2. Realiza el reporte de AT en el plazo legal establecido 4.3. Verifica el registrar del AT en el aplicativo de la ARL de afiliación, independiente de la forma de reporte.</v>
      </c>
      <c r="AC92" s="380" t="s">
        <v>143</v>
      </c>
      <c r="AD92" s="378">
        <v>0.25</v>
      </c>
      <c r="AE92" s="378" t="s">
        <v>149</v>
      </c>
      <c r="AF92" s="341" t="s">
        <v>155</v>
      </c>
      <c r="AG92" s="378">
        <v>0.15</v>
      </c>
      <c r="AH92" s="342" t="s">
        <v>145</v>
      </c>
      <c r="AI92" s="342" t="s">
        <v>146</v>
      </c>
      <c r="AJ92" s="342" t="s">
        <v>158</v>
      </c>
      <c r="AK92" s="342" t="s">
        <v>148</v>
      </c>
      <c r="AL92" s="378">
        <f t="shared" si="42"/>
        <v>0.4</v>
      </c>
      <c r="AM92" s="378">
        <f>IF(AE92='4 FORMULAS'!$D$50,AM91-(AM91*AL92),AM91)</f>
        <v>5.183999999999999E-2</v>
      </c>
      <c r="AN92" s="378">
        <f>IF(AE92='4 FORMULAS'!$D$52,$AN91-(AN91*$AL92),AN91)</f>
        <v>0.4</v>
      </c>
      <c r="AO92" s="568"/>
      <c r="AP92" s="568"/>
      <c r="AQ92" s="514"/>
      <c r="AR92" s="514"/>
      <c r="AS92" s="509"/>
      <c r="AT92" s="514"/>
      <c r="AU92" s="514"/>
      <c r="AV92" s="514"/>
      <c r="AW92" s="514"/>
      <c r="AX92" s="514"/>
      <c r="AY92" s="514"/>
      <c r="AZ92" s="514"/>
      <c r="BA92" s="518"/>
      <c r="BB92" s="518"/>
      <c r="BC92" s="518"/>
      <c r="BD92" s="518"/>
      <c r="BE92" s="518"/>
      <c r="BF92" s="518"/>
      <c r="BG92" s="518"/>
      <c r="BH92" s="518"/>
      <c r="BI92" s="509"/>
      <c r="BJ92" s="514"/>
      <c r="BK92" s="514"/>
      <c r="BL92" s="514"/>
      <c r="BM92" s="514"/>
      <c r="BN92" s="509"/>
      <c r="BO92" s="509"/>
      <c r="BP92" s="509"/>
      <c r="BQ92" s="514"/>
      <c r="BR92" s="418"/>
      <c r="BS92" s="418"/>
      <c r="BT92" s="418"/>
      <c r="BU92" s="418"/>
    </row>
    <row r="93" spans="1:73" ht="15" customHeight="1" x14ac:dyDescent="0.25">
      <c r="A93" s="557"/>
      <c r="B93" s="554"/>
      <c r="C93" s="557"/>
      <c r="D93" s="557"/>
      <c r="E93" s="557"/>
      <c r="F93" s="557"/>
      <c r="G93" s="554"/>
      <c r="H93" s="604"/>
      <c r="I93" s="357"/>
      <c r="J93" s="557"/>
      <c r="K93" s="514"/>
      <c r="L93" s="557"/>
      <c r="M93" s="515"/>
      <c r="N93" s="559"/>
      <c r="O93" s="559"/>
      <c r="P93" s="562"/>
      <c r="Q93" s="599"/>
      <c r="R93" s="599"/>
      <c r="S93" s="562"/>
      <c r="T93" s="559"/>
      <c r="U93" s="559"/>
      <c r="V93" s="559"/>
      <c r="W93" s="559"/>
      <c r="X93" s="348">
        <v>5</v>
      </c>
      <c r="Y93" s="340"/>
      <c r="Z93" s="340"/>
      <c r="AA93" s="340"/>
      <c r="AB93" s="376" t="str">
        <f t="shared" si="39"/>
        <v xml:space="preserve">  </v>
      </c>
      <c r="AC93" s="380"/>
      <c r="AD93" s="378" t="s">
        <v>487</v>
      </c>
      <c r="AE93" s="378" t="s">
        <v>487</v>
      </c>
      <c r="AF93" s="341"/>
      <c r="AG93" s="378" t="s">
        <v>487</v>
      </c>
      <c r="AH93" s="342"/>
      <c r="AI93" s="342"/>
      <c r="AJ93" s="342"/>
      <c r="AK93" s="342"/>
      <c r="AL93" s="378" t="str">
        <f t="shared" si="42"/>
        <v/>
      </c>
      <c r="AM93" s="378">
        <f>IF(AE93='4 FORMULAS'!$D$50,AM92-(AM92*AL93),AM92)</f>
        <v>5.183999999999999E-2</v>
      </c>
      <c r="AN93" s="378">
        <f>IF(AE93='4 FORMULAS'!$D$52,$AN92-(AN92*$AL93),AN92)</f>
        <v>0.4</v>
      </c>
      <c r="AO93" s="568"/>
      <c r="AP93" s="568"/>
      <c r="AQ93" s="514"/>
      <c r="AR93" s="514"/>
      <c r="AS93" s="509"/>
      <c r="AT93" s="514"/>
      <c r="AU93" s="514"/>
      <c r="AV93" s="514"/>
      <c r="AW93" s="514"/>
      <c r="AX93" s="514"/>
      <c r="AY93" s="514"/>
      <c r="AZ93" s="514"/>
      <c r="BA93" s="518"/>
      <c r="BB93" s="518"/>
      <c r="BC93" s="518"/>
      <c r="BD93" s="518"/>
      <c r="BE93" s="518"/>
      <c r="BF93" s="518"/>
      <c r="BG93" s="518"/>
      <c r="BH93" s="518"/>
      <c r="BI93" s="509"/>
      <c r="BJ93" s="514"/>
      <c r="BK93" s="514"/>
      <c r="BL93" s="514"/>
      <c r="BM93" s="514"/>
      <c r="BN93" s="509"/>
      <c r="BO93" s="509"/>
      <c r="BP93" s="509"/>
      <c r="BQ93" s="514"/>
      <c r="BR93" s="418"/>
      <c r="BS93" s="418"/>
      <c r="BT93" s="418"/>
      <c r="BU93" s="418"/>
    </row>
    <row r="94" spans="1:73" ht="15" customHeight="1" thickBot="1" x14ac:dyDescent="0.3">
      <c r="A94" s="557"/>
      <c r="B94" s="555"/>
      <c r="C94" s="557"/>
      <c r="D94" s="557"/>
      <c r="E94" s="557"/>
      <c r="F94" s="557"/>
      <c r="G94" s="555"/>
      <c r="H94" s="604"/>
      <c r="I94" s="357"/>
      <c r="J94" s="557"/>
      <c r="K94" s="514"/>
      <c r="L94" s="557"/>
      <c r="M94" s="515"/>
      <c r="N94" s="559"/>
      <c r="O94" s="559"/>
      <c r="P94" s="562"/>
      <c r="Q94" s="599"/>
      <c r="R94" s="599"/>
      <c r="S94" s="562"/>
      <c r="T94" s="559"/>
      <c r="U94" s="559"/>
      <c r="V94" s="559"/>
      <c r="W94" s="559"/>
      <c r="X94" s="348">
        <v>6</v>
      </c>
      <c r="Y94" s="340"/>
      <c r="Z94" s="340"/>
      <c r="AA94" s="340"/>
      <c r="AB94" s="376" t="str">
        <f t="shared" si="39"/>
        <v xml:space="preserve">  </v>
      </c>
      <c r="AC94" s="380"/>
      <c r="AD94" s="378" t="s">
        <v>487</v>
      </c>
      <c r="AE94" s="378" t="s">
        <v>487</v>
      </c>
      <c r="AF94" s="341"/>
      <c r="AG94" s="378" t="s">
        <v>487</v>
      </c>
      <c r="AH94" s="342"/>
      <c r="AI94" s="342"/>
      <c r="AJ94" s="342"/>
      <c r="AK94" s="342"/>
      <c r="AL94" s="378" t="str">
        <f t="shared" si="42"/>
        <v/>
      </c>
      <c r="AM94" s="378">
        <f>IF(AE94='4 FORMULAS'!$D$50,AM93-(AM93*AL94),AM93)</f>
        <v>5.183999999999999E-2</v>
      </c>
      <c r="AN94" s="378">
        <f>IF(AE94='4 FORMULAS'!$D$52,$AN93-(AN93*$AL94),AN93)</f>
        <v>0.4</v>
      </c>
      <c r="AO94" s="568"/>
      <c r="AP94" s="568"/>
      <c r="AQ94" s="514"/>
      <c r="AR94" s="514"/>
      <c r="AS94" s="510"/>
      <c r="AT94" s="514"/>
      <c r="AU94" s="514"/>
      <c r="AV94" s="514"/>
      <c r="AW94" s="514"/>
      <c r="AX94" s="514"/>
      <c r="AY94" s="514"/>
      <c r="AZ94" s="514"/>
      <c r="BA94" s="519"/>
      <c r="BB94" s="519"/>
      <c r="BC94" s="519"/>
      <c r="BD94" s="519"/>
      <c r="BE94" s="519"/>
      <c r="BF94" s="519"/>
      <c r="BG94" s="519"/>
      <c r="BH94" s="519"/>
      <c r="BI94" s="510"/>
      <c r="BJ94" s="514"/>
      <c r="BK94" s="514"/>
      <c r="BL94" s="514"/>
      <c r="BM94" s="514"/>
      <c r="BN94" s="510"/>
      <c r="BO94" s="510"/>
      <c r="BP94" s="510"/>
      <c r="BQ94" s="514"/>
      <c r="BR94" s="418"/>
      <c r="BS94" s="418"/>
      <c r="BT94" s="418"/>
      <c r="BU94" s="418"/>
    </row>
    <row r="95" spans="1:73" ht="66" x14ac:dyDescent="0.25">
      <c r="A95" s="557" t="s">
        <v>121</v>
      </c>
      <c r="B95" s="556" t="s">
        <v>535</v>
      </c>
      <c r="C95" s="557" t="s">
        <v>178</v>
      </c>
      <c r="D95" s="557" t="s">
        <v>107</v>
      </c>
      <c r="E95" s="557" t="s">
        <v>554</v>
      </c>
      <c r="F95" s="557" t="s">
        <v>555</v>
      </c>
      <c r="G95" s="553" t="s">
        <v>556</v>
      </c>
      <c r="H95" s="604" t="str">
        <f t="shared" ref="H95" si="55">+CONCATENATE(D95," ","por"," ",E95," ","a causa de"," ",F95)</f>
        <v>Posibilidad de afectación reputacional por desactualización de las historias laborales de los servidores públicos del Concejo de Bogotá. a causa de las áreas productoras de documentos para los soportes de las historias laborales no los remiten oportunamente.</v>
      </c>
      <c r="I95" s="357"/>
      <c r="J95" s="557" t="s">
        <v>174</v>
      </c>
      <c r="K95" s="514" t="str">
        <f>IFERROR(VLOOKUP('2 MAPA FINAL'!$J95,Tabla3[],2,0),"")</f>
        <v>Eventos relacionados con las conductas o comportamientos de los empleados que afectan la Integridad Pública</v>
      </c>
      <c r="L95" s="557">
        <v>913</v>
      </c>
      <c r="M95" s="515" t="str">
        <f>+IF(L95="","",IF(L95&lt;='3 FORMULA PROBABILIDADES'!$S$9,'3 FORMULA PROBABILIDADES'!$Q$9,IF(L95&lt;='3 FORMULA PROBABILIDADES'!$S$10,'3 FORMULA PROBABILIDADES'!$Q$10,IF(L95&lt;='3 FORMULA PROBABILIDADES'!$S$11,'3 FORMULA PROBABILIDADES'!$Q$11,IF(L95&lt;='3 FORMULA PROBABILIDADES'!$S$12,'3 FORMULA PROBABILIDADES'!$Q$12,IF(L95&gt;='3 FORMULA PROBABILIDADES'!$R$13,'3 FORMULA PROBABILIDADES'!$Q$13,""))))))</f>
        <v>La actividad que conlleva el riesgo se ejecuta mínimo 501 veces al año y máximo 1.000 veces por año</v>
      </c>
      <c r="N95" s="559">
        <f>+IF(M95="","",IF(M95='3 FORMULA PROBABILIDADES'!$Q$9, '3 FORMULA PROBABILIDADES'!$T$9,IF(M95='3 FORMULA PROBABILIDADES'!$Q$10, '3 FORMULA PROBABILIDADES'!$T$10,IF(M95='3 FORMULA PROBABILIDADES'!$Q$11, '3 FORMULA PROBABILIDADES'!$T$11,IF(M95='3 FORMULA PROBABILIDADES'!$Q$12, '3 FORMULA PROBABILIDADES'!$T$12,IF(M95='3 FORMULA PROBABILIDADES'!$Q$13, '3 FORMULA PROBABILIDADES'!$T$13))))))</f>
        <v>0.8</v>
      </c>
      <c r="O95" s="559" t="str">
        <f>+IF(M95="","",IF(M95='3 FORMULA PROBABILIDADES'!$Q$9, '3 FORMULA PROBABILIDADES'!$P$9,IF(M95='3 FORMULA PROBABILIDADES'!$Q$10, '3 FORMULA PROBABILIDADES'!$P$10,IF(M95='3 FORMULA PROBABILIDADES'!$Q$11, '3 FORMULA PROBABILIDADES'!$P$11,IF(M95='3 FORMULA PROBABILIDADES'!$Q$12, '3 FORMULA PROBABILIDADES'!$P$12,IF(M95='3 FORMULA PROBABILIDADES'!$Q$13, '3 FORMULA PROBABILIDADES'!$P$13))))))</f>
        <v>Alta</v>
      </c>
      <c r="P95" s="562" t="s">
        <v>263</v>
      </c>
      <c r="Q95" s="600" t="str">
        <f>+IF(P95="","",IF(P95="N/A","",IF(OR(P95='3 FORMULA PROBABILIDADES'!$X$9, P95='3 FORMULA PROBABILIDADES'!$Y$9), '3 FORMULA PROBABILIDADES'!$W$9,IF(OR(P95='3 FORMULA PROBABILIDADES'!$X$10, P95='3 FORMULA PROBABILIDADES'!$Y$10), '3 FORMULA PROBABILIDADES'!$W$10,IF(OR(P95='3 FORMULA PROBABILIDADES'!$X$11, P95='3 FORMULA PROBABILIDADES'!$Y$11), '3 FORMULA PROBABILIDADES'!$W$11,IF(OR(P95='3 FORMULA PROBABILIDADES'!$X$12, P95='3 FORMULA PROBABILIDADES'!$Y$12), '3 FORMULA PROBABILIDADES'!$W$12,IF(OR(P95='3 FORMULA PROBABILIDADES'!$X$13, P95='3 FORMULA PROBABILIDADES'!$Y$13), '3 FORMULA PROBABILIDADES'!$W$13)))))))</f>
        <v/>
      </c>
      <c r="R95" s="599" t="str">
        <f>+IF(P95="","",IF(P95="N/A","",IF(OR(P95='3 FORMULA PROBABILIDADES'!$X$9, P95='3 FORMULA PROBABILIDADES'!$Y$9), '3 FORMULA PROBABILIDADES'!$V$9,IF(OR(P95='3 FORMULA PROBABILIDADES'!$X$10, P95='3 FORMULA PROBABILIDADES'!$Y$10), '3 FORMULA PROBABILIDADES'!$V$10,IF(OR(P95='3 FORMULA PROBABILIDADES'!$X$11, P95='3 FORMULA PROBABILIDADES'!$Y$11), '3 FORMULA PROBABILIDADES'!$V$11,IF(OR(P95='3 FORMULA PROBABILIDADES'!$X$12, P95='3 FORMULA PROBABILIDADES'!$Y$12), '3 FORMULA PROBABILIDADES'!$V$12,IF(OR(P95='3 FORMULA PROBABILIDADES'!$X$13, P95='3 FORMULA PROBABILIDADES'!$Y$13), '3 FORMULA PROBABILIDADES'!$V$13)))))))</f>
        <v/>
      </c>
      <c r="S95" s="562" t="s">
        <v>379</v>
      </c>
      <c r="T95" s="559">
        <f>+IF(S95="","",IF(S95="N/A","",IF(OR(S95='3 FORMULA PROBABILIDADES'!$X$9, S95='3 FORMULA PROBABILIDADES'!$Y$9), '3 FORMULA PROBABILIDADES'!$W$9,IF(OR(S95='3 FORMULA PROBABILIDADES'!$X$10, S95='3 FORMULA PROBABILIDADES'!$Y$10), '3 FORMULA PROBABILIDADES'!$W$10,IF(OR(S95='3 FORMULA PROBABILIDADES'!$X$11, S95='3 FORMULA PROBABILIDADES'!$Y$11), '3 FORMULA PROBABILIDADES'!$W$11,IF(OR(S95='3 FORMULA PROBABILIDADES'!$X$12, S95='3 FORMULA PROBABILIDADES'!$Y$12), '3 FORMULA PROBABILIDADES'!$W$12,IF(OR(S95='3 FORMULA PROBABILIDADES'!$X$13, S95='3 FORMULA PROBABILIDADES'!$Y$13), '3 FORMULA PROBABILIDADES'!$W$13)))))))</f>
        <v>0.2</v>
      </c>
      <c r="U95" s="559" t="str">
        <f>+IF(S95="","",IF(S95="N/A","",IF(OR(S95='3 FORMULA PROBABILIDADES'!$X$9, S95='3 FORMULA PROBABILIDADES'!$Y$9), '3 FORMULA PROBABILIDADES'!$V$9,IF(OR(S95='3 FORMULA PROBABILIDADES'!$X$10, S95='3 FORMULA PROBABILIDADES'!$Y$10), '3 FORMULA PROBABILIDADES'!$V$10,IF(OR(S95='3 FORMULA PROBABILIDADES'!$X$11, S95='3 FORMULA PROBABILIDADES'!$Y$11), '3 FORMULA PROBABILIDADES'!$V$11,IF(OR(S95='3 FORMULA PROBABILIDADES'!$X$12, S95='3 FORMULA PROBABILIDADES'!$Y$12), '3 FORMULA PROBABILIDADES'!$V$12,IF(OR(S95='3 FORMULA PROBABILIDADES'!$X$13, S95='3 FORMULA PROBABILIDADES'!$Y$13), '3 FORMULA PROBABILIDADES'!$V$13)))))))</f>
        <v>Leve</v>
      </c>
      <c r="V95" s="559">
        <f t="shared" ref="V95" si="56">+IF(Q95="",T95,IF(T95="",Q95,IF(Q95&gt;T95,Q95,T95)))</f>
        <v>0.2</v>
      </c>
      <c r="W95" s="559" t="str">
        <f>+IF(V95="","",IF(V95='3 FORMULA PROBABILIDADES'!$W$9, '3 FORMULA PROBABILIDADES'!$V$9,IF(V95='3 FORMULA PROBABILIDADES'!$W$10, '3 FORMULA PROBABILIDADES'!$V$10,IF(V95='3 FORMULA PROBABILIDADES'!$W$11, '3 FORMULA PROBABILIDADES'!$V$11,IF(V95='3 FORMULA PROBABILIDADES'!$W$12, '3 FORMULA PROBABILIDADES'!$V$12,IF(V95='3 FORMULA PROBABILIDADES'!$W$13, '3 FORMULA PROBABILIDADES'!$V$13))))))</f>
        <v>Leve</v>
      </c>
      <c r="X95" s="348">
        <v>1</v>
      </c>
      <c r="Y95" s="340" t="s">
        <v>587</v>
      </c>
      <c r="Z95" s="340" t="s">
        <v>588</v>
      </c>
      <c r="AA95" s="340" t="s">
        <v>589</v>
      </c>
      <c r="AB95" s="376" t="str">
        <f t="shared" si="39"/>
        <v>Responsable del procedimiento de Historias laborales emite directrices de reporte oportuno  por las áreas productoras de documentos para los soportes de las historias laborales de la información que permita disponerla actualizada.</v>
      </c>
      <c r="AC95" s="380" t="s">
        <v>143</v>
      </c>
      <c r="AD95" s="378">
        <v>0.25</v>
      </c>
      <c r="AE95" s="378" t="s">
        <v>149</v>
      </c>
      <c r="AF95" s="341" t="s">
        <v>155</v>
      </c>
      <c r="AG95" s="378">
        <v>0.15</v>
      </c>
      <c r="AH95" s="342" t="s">
        <v>145</v>
      </c>
      <c r="AI95" s="342" t="s">
        <v>146</v>
      </c>
      <c r="AJ95" s="342" t="s">
        <v>147</v>
      </c>
      <c r="AK95" s="342" t="s">
        <v>148</v>
      </c>
      <c r="AL95" s="378">
        <f t="shared" si="42"/>
        <v>0.4</v>
      </c>
      <c r="AM95" s="378">
        <f>IF(AE95='4 FORMULAS'!$D$50,N95-(N95*AL95),N95)</f>
        <v>0.48</v>
      </c>
      <c r="AN95" s="378">
        <f>IF(AE95='4 FORMULAS'!$D$52,$V95-($V95*$AL95),$V95)</f>
        <v>0.2</v>
      </c>
      <c r="AO95" s="568">
        <f t="shared" ref="AO95:AP95" si="57">+IF(AM100="","",AM100)</f>
        <v>0.48</v>
      </c>
      <c r="AP95" s="568">
        <f t="shared" si="57"/>
        <v>0.2</v>
      </c>
      <c r="AQ95" s="514" t="str">
        <f t="shared" si="54"/>
        <v>No requiere plan de acción</v>
      </c>
      <c r="AR95" s="514" t="s">
        <v>598</v>
      </c>
      <c r="AS95" s="508" t="s">
        <v>598</v>
      </c>
      <c r="AT95" s="508" t="s">
        <v>1074</v>
      </c>
      <c r="AU95" s="508" t="s">
        <v>1074</v>
      </c>
      <c r="AV95" s="513">
        <v>46148</v>
      </c>
      <c r="AW95" s="515" t="s">
        <v>1086</v>
      </c>
      <c r="AX95" s="508"/>
      <c r="AY95" s="508"/>
      <c r="AZ95" s="514" t="s">
        <v>140</v>
      </c>
      <c r="BA95" s="508" t="s">
        <v>1085</v>
      </c>
      <c r="BB95" s="517" t="s">
        <v>325</v>
      </c>
      <c r="BC95" s="517" t="s">
        <v>324</v>
      </c>
      <c r="BD95" s="517" t="s">
        <v>970</v>
      </c>
      <c r="BE95" s="517" t="s">
        <v>324</v>
      </c>
      <c r="BF95" s="517" t="s">
        <v>946</v>
      </c>
      <c r="BG95" s="517" t="s">
        <v>946</v>
      </c>
      <c r="BH95" s="547">
        <v>0.33</v>
      </c>
      <c r="BI95" s="543"/>
      <c r="BJ95" s="546"/>
      <c r="BK95" s="546"/>
      <c r="BL95" s="546"/>
      <c r="BM95" s="546"/>
      <c r="BN95" s="517"/>
      <c r="BO95" s="517"/>
      <c r="BP95" s="535"/>
      <c r="BQ95" s="535" t="s">
        <v>1072</v>
      </c>
      <c r="BR95" s="418"/>
      <c r="BS95" s="418"/>
      <c r="BT95" s="418"/>
      <c r="BU95" s="418"/>
    </row>
    <row r="96" spans="1:73" ht="15" customHeight="1" x14ac:dyDescent="0.25">
      <c r="A96" s="557"/>
      <c r="B96" s="554"/>
      <c r="C96" s="557"/>
      <c r="D96" s="557"/>
      <c r="E96" s="557"/>
      <c r="F96" s="557"/>
      <c r="G96" s="554"/>
      <c r="H96" s="604"/>
      <c r="I96" s="357"/>
      <c r="J96" s="557"/>
      <c r="K96" s="514"/>
      <c r="L96" s="557"/>
      <c r="M96" s="515"/>
      <c r="N96" s="559"/>
      <c r="O96" s="559"/>
      <c r="P96" s="562"/>
      <c r="Q96" s="600"/>
      <c r="R96" s="599"/>
      <c r="S96" s="562"/>
      <c r="T96" s="559"/>
      <c r="U96" s="559"/>
      <c r="V96" s="559"/>
      <c r="W96" s="559"/>
      <c r="X96" s="348">
        <v>2</v>
      </c>
      <c r="Y96" s="340"/>
      <c r="Z96" s="340"/>
      <c r="AA96" s="340"/>
      <c r="AB96" s="376" t="str">
        <f t="shared" si="39"/>
        <v xml:space="preserve">  </v>
      </c>
      <c r="AC96" s="380"/>
      <c r="AD96" s="378" t="s">
        <v>487</v>
      </c>
      <c r="AE96" s="378" t="s">
        <v>487</v>
      </c>
      <c r="AF96" s="341"/>
      <c r="AG96" s="378" t="s">
        <v>487</v>
      </c>
      <c r="AH96" s="342"/>
      <c r="AI96" s="342"/>
      <c r="AJ96" s="342"/>
      <c r="AK96" s="342"/>
      <c r="AL96" s="378" t="str">
        <f t="shared" si="42"/>
        <v/>
      </c>
      <c r="AM96" s="378">
        <f>IF(AE96='4 FORMULAS'!$D$50,AM95-(AM95*AL96),AM95)</f>
        <v>0.48</v>
      </c>
      <c r="AN96" s="378">
        <f>IF(AE96='4 FORMULAS'!$D$52,$AN95-(AN95*$AL96),AN95)</f>
        <v>0.2</v>
      </c>
      <c r="AO96" s="568"/>
      <c r="AP96" s="568"/>
      <c r="AQ96" s="514"/>
      <c r="AR96" s="514"/>
      <c r="AS96" s="509"/>
      <c r="AT96" s="509"/>
      <c r="AU96" s="509"/>
      <c r="AV96" s="514"/>
      <c r="AW96" s="515"/>
      <c r="AX96" s="509"/>
      <c r="AY96" s="509"/>
      <c r="AZ96" s="514"/>
      <c r="BA96" s="509"/>
      <c r="BB96" s="518"/>
      <c r="BC96" s="518"/>
      <c r="BD96" s="518"/>
      <c r="BE96" s="518"/>
      <c r="BF96" s="518"/>
      <c r="BG96" s="518"/>
      <c r="BH96" s="518"/>
      <c r="BI96" s="544"/>
      <c r="BJ96" s="546"/>
      <c r="BK96" s="546"/>
      <c r="BL96" s="546"/>
      <c r="BM96" s="546"/>
      <c r="BN96" s="518"/>
      <c r="BO96" s="518"/>
      <c r="BP96" s="535"/>
      <c r="BQ96" s="535"/>
      <c r="BR96" s="418"/>
      <c r="BS96" s="418"/>
      <c r="BT96" s="418"/>
      <c r="BU96" s="418"/>
    </row>
    <row r="97" spans="1:73" ht="15" customHeight="1" x14ac:dyDescent="0.25">
      <c r="A97" s="557"/>
      <c r="B97" s="554"/>
      <c r="C97" s="557"/>
      <c r="D97" s="557"/>
      <c r="E97" s="557"/>
      <c r="F97" s="557"/>
      <c r="G97" s="554"/>
      <c r="H97" s="604"/>
      <c r="I97" s="357"/>
      <c r="J97" s="557"/>
      <c r="K97" s="514"/>
      <c r="L97" s="557"/>
      <c r="M97" s="515"/>
      <c r="N97" s="559"/>
      <c r="O97" s="559"/>
      <c r="P97" s="562"/>
      <c r="Q97" s="600"/>
      <c r="R97" s="599"/>
      <c r="S97" s="562"/>
      <c r="T97" s="559"/>
      <c r="U97" s="559"/>
      <c r="V97" s="559"/>
      <c r="W97" s="559"/>
      <c r="X97" s="348">
        <v>3</v>
      </c>
      <c r="Y97" s="340"/>
      <c r="Z97" s="340"/>
      <c r="AA97" s="340"/>
      <c r="AB97" s="376" t="str">
        <f t="shared" si="39"/>
        <v xml:space="preserve">  </v>
      </c>
      <c r="AC97" s="380"/>
      <c r="AD97" s="378" t="s">
        <v>487</v>
      </c>
      <c r="AE97" s="378" t="s">
        <v>487</v>
      </c>
      <c r="AF97" s="341"/>
      <c r="AG97" s="378" t="s">
        <v>487</v>
      </c>
      <c r="AH97" s="342"/>
      <c r="AI97" s="342"/>
      <c r="AJ97" s="342"/>
      <c r="AK97" s="342"/>
      <c r="AL97" s="378" t="str">
        <f t="shared" si="42"/>
        <v/>
      </c>
      <c r="AM97" s="378">
        <f>IF(AE97='4 FORMULAS'!$D$50,AM96-(AM96*AL97),AM96)</f>
        <v>0.48</v>
      </c>
      <c r="AN97" s="378">
        <f>IF(AE97='4 FORMULAS'!$D$52,$AN96-(AN96*$AL97),AN96)</f>
        <v>0.2</v>
      </c>
      <c r="AO97" s="568"/>
      <c r="AP97" s="568"/>
      <c r="AQ97" s="514"/>
      <c r="AR97" s="514"/>
      <c r="AS97" s="509"/>
      <c r="AT97" s="509"/>
      <c r="AU97" s="509"/>
      <c r="AV97" s="514"/>
      <c r="AW97" s="515"/>
      <c r="AX97" s="509"/>
      <c r="AY97" s="509"/>
      <c r="AZ97" s="514"/>
      <c r="BA97" s="509"/>
      <c r="BB97" s="518"/>
      <c r="BC97" s="518"/>
      <c r="BD97" s="518"/>
      <c r="BE97" s="518"/>
      <c r="BF97" s="518"/>
      <c r="BG97" s="518"/>
      <c r="BH97" s="518"/>
      <c r="BI97" s="544"/>
      <c r="BJ97" s="546"/>
      <c r="BK97" s="546"/>
      <c r="BL97" s="546"/>
      <c r="BM97" s="546"/>
      <c r="BN97" s="518"/>
      <c r="BO97" s="518"/>
      <c r="BP97" s="535"/>
      <c r="BQ97" s="535"/>
      <c r="BR97" s="418"/>
      <c r="BS97" s="418"/>
      <c r="BT97" s="418"/>
      <c r="BU97" s="418"/>
    </row>
    <row r="98" spans="1:73" ht="15" customHeight="1" x14ac:dyDescent="0.25">
      <c r="A98" s="557"/>
      <c r="B98" s="554"/>
      <c r="C98" s="557"/>
      <c r="D98" s="557"/>
      <c r="E98" s="557"/>
      <c r="F98" s="557"/>
      <c r="G98" s="554"/>
      <c r="H98" s="604"/>
      <c r="I98" s="357"/>
      <c r="J98" s="557"/>
      <c r="K98" s="514"/>
      <c r="L98" s="557"/>
      <c r="M98" s="515"/>
      <c r="N98" s="559"/>
      <c r="O98" s="559"/>
      <c r="P98" s="562"/>
      <c r="Q98" s="600"/>
      <c r="R98" s="599"/>
      <c r="S98" s="562"/>
      <c r="T98" s="559"/>
      <c r="U98" s="559"/>
      <c r="V98" s="559"/>
      <c r="W98" s="559"/>
      <c r="X98" s="348">
        <v>4</v>
      </c>
      <c r="Y98" s="340"/>
      <c r="Z98" s="340"/>
      <c r="AA98" s="340"/>
      <c r="AB98" s="376" t="str">
        <f t="shared" si="39"/>
        <v xml:space="preserve">  </v>
      </c>
      <c r="AC98" s="380"/>
      <c r="AD98" s="378" t="s">
        <v>487</v>
      </c>
      <c r="AE98" s="378" t="s">
        <v>487</v>
      </c>
      <c r="AF98" s="341"/>
      <c r="AG98" s="378" t="s">
        <v>487</v>
      </c>
      <c r="AH98" s="342"/>
      <c r="AI98" s="342"/>
      <c r="AJ98" s="342"/>
      <c r="AK98" s="342"/>
      <c r="AL98" s="378" t="str">
        <f t="shared" si="42"/>
        <v/>
      </c>
      <c r="AM98" s="378">
        <f>IF(AE98='4 FORMULAS'!$D$50,AM97-(AM97*AL98),AM97)</f>
        <v>0.48</v>
      </c>
      <c r="AN98" s="378">
        <f>IF(AE98='4 FORMULAS'!$D$52,$AN97-(AN97*$AL98),AN97)</f>
        <v>0.2</v>
      </c>
      <c r="AO98" s="568"/>
      <c r="AP98" s="568"/>
      <c r="AQ98" s="514"/>
      <c r="AR98" s="514"/>
      <c r="AS98" s="509"/>
      <c r="AT98" s="509"/>
      <c r="AU98" s="509"/>
      <c r="AV98" s="514"/>
      <c r="AW98" s="515"/>
      <c r="AX98" s="509"/>
      <c r="AY98" s="509"/>
      <c r="AZ98" s="514"/>
      <c r="BA98" s="509"/>
      <c r="BB98" s="518"/>
      <c r="BC98" s="518"/>
      <c r="BD98" s="518"/>
      <c r="BE98" s="518"/>
      <c r="BF98" s="518"/>
      <c r="BG98" s="518"/>
      <c r="BH98" s="518"/>
      <c r="BI98" s="544"/>
      <c r="BJ98" s="546"/>
      <c r="BK98" s="546"/>
      <c r="BL98" s="546"/>
      <c r="BM98" s="546"/>
      <c r="BN98" s="518"/>
      <c r="BO98" s="518"/>
      <c r="BP98" s="535"/>
      <c r="BQ98" s="535"/>
      <c r="BR98" s="418"/>
      <c r="BS98" s="418"/>
      <c r="BT98" s="418"/>
      <c r="BU98" s="418"/>
    </row>
    <row r="99" spans="1:73" ht="15" customHeight="1" x14ac:dyDescent="0.25">
      <c r="A99" s="557"/>
      <c r="B99" s="554"/>
      <c r="C99" s="557"/>
      <c r="D99" s="557"/>
      <c r="E99" s="557"/>
      <c r="F99" s="557"/>
      <c r="G99" s="554"/>
      <c r="H99" s="604"/>
      <c r="I99" s="357"/>
      <c r="J99" s="557"/>
      <c r="K99" s="514"/>
      <c r="L99" s="557"/>
      <c r="M99" s="515"/>
      <c r="N99" s="559"/>
      <c r="O99" s="559"/>
      <c r="P99" s="562"/>
      <c r="Q99" s="600"/>
      <c r="R99" s="599"/>
      <c r="S99" s="562"/>
      <c r="T99" s="559"/>
      <c r="U99" s="559"/>
      <c r="V99" s="559"/>
      <c r="W99" s="559"/>
      <c r="X99" s="348">
        <v>5</v>
      </c>
      <c r="Y99" s="340"/>
      <c r="Z99" s="340"/>
      <c r="AA99" s="340"/>
      <c r="AB99" s="376" t="str">
        <f t="shared" si="39"/>
        <v xml:space="preserve">  </v>
      </c>
      <c r="AC99" s="380"/>
      <c r="AD99" s="378" t="s">
        <v>487</v>
      </c>
      <c r="AE99" s="378" t="s">
        <v>487</v>
      </c>
      <c r="AF99" s="341"/>
      <c r="AG99" s="378" t="s">
        <v>487</v>
      </c>
      <c r="AH99" s="342"/>
      <c r="AI99" s="342"/>
      <c r="AJ99" s="342"/>
      <c r="AK99" s="342"/>
      <c r="AL99" s="378" t="str">
        <f t="shared" si="42"/>
        <v/>
      </c>
      <c r="AM99" s="378">
        <f>IF(AE99='4 FORMULAS'!$D$50,AM98-(AM98*AL99),AM98)</f>
        <v>0.48</v>
      </c>
      <c r="AN99" s="378">
        <f>IF(AE99='4 FORMULAS'!$D$52,$AN98-(AN98*$AL99),AN98)</f>
        <v>0.2</v>
      </c>
      <c r="AO99" s="568"/>
      <c r="AP99" s="568"/>
      <c r="AQ99" s="514"/>
      <c r="AR99" s="514"/>
      <c r="AS99" s="509"/>
      <c r="AT99" s="509"/>
      <c r="AU99" s="509"/>
      <c r="AV99" s="514"/>
      <c r="AW99" s="515"/>
      <c r="AX99" s="509"/>
      <c r="AY99" s="509"/>
      <c r="AZ99" s="514"/>
      <c r="BA99" s="509"/>
      <c r="BB99" s="518"/>
      <c r="BC99" s="518"/>
      <c r="BD99" s="518"/>
      <c r="BE99" s="518"/>
      <c r="BF99" s="518"/>
      <c r="BG99" s="518"/>
      <c r="BH99" s="518"/>
      <c r="BI99" s="544"/>
      <c r="BJ99" s="546"/>
      <c r="BK99" s="546"/>
      <c r="BL99" s="546"/>
      <c r="BM99" s="546"/>
      <c r="BN99" s="518"/>
      <c r="BO99" s="518"/>
      <c r="BP99" s="535"/>
      <c r="BQ99" s="535"/>
      <c r="BR99" s="418"/>
      <c r="BS99" s="418"/>
      <c r="BT99" s="418"/>
      <c r="BU99" s="418"/>
    </row>
    <row r="100" spans="1:73" ht="15" customHeight="1" thickBot="1" x14ac:dyDescent="0.3">
      <c r="A100" s="557"/>
      <c r="B100" s="555"/>
      <c r="C100" s="557"/>
      <c r="D100" s="557"/>
      <c r="E100" s="557"/>
      <c r="F100" s="557"/>
      <c r="G100" s="555"/>
      <c r="H100" s="604"/>
      <c r="I100" s="357"/>
      <c r="J100" s="557"/>
      <c r="K100" s="514"/>
      <c r="L100" s="557"/>
      <c r="M100" s="515"/>
      <c r="N100" s="559"/>
      <c r="O100" s="559"/>
      <c r="P100" s="562"/>
      <c r="Q100" s="600"/>
      <c r="R100" s="599"/>
      <c r="S100" s="562"/>
      <c r="T100" s="559"/>
      <c r="U100" s="559"/>
      <c r="V100" s="559"/>
      <c r="W100" s="559"/>
      <c r="X100" s="348">
        <v>6</v>
      </c>
      <c r="Y100" s="340"/>
      <c r="Z100" s="340"/>
      <c r="AA100" s="340"/>
      <c r="AB100" s="376" t="str">
        <f t="shared" si="39"/>
        <v xml:space="preserve">  </v>
      </c>
      <c r="AC100" s="380"/>
      <c r="AD100" s="378" t="s">
        <v>487</v>
      </c>
      <c r="AE100" s="378" t="s">
        <v>487</v>
      </c>
      <c r="AF100" s="341"/>
      <c r="AG100" s="378" t="s">
        <v>487</v>
      </c>
      <c r="AH100" s="342"/>
      <c r="AI100" s="342"/>
      <c r="AJ100" s="342"/>
      <c r="AK100" s="342"/>
      <c r="AL100" s="378" t="str">
        <f t="shared" si="42"/>
        <v/>
      </c>
      <c r="AM100" s="378">
        <f>IF(AE100='4 FORMULAS'!$D$50,AM99-(AM99*AL100),AM99)</f>
        <v>0.48</v>
      </c>
      <c r="AN100" s="378">
        <f>IF(AE100='4 FORMULAS'!$D$52,$AN99-(AN99*$AL100),AN99)</f>
        <v>0.2</v>
      </c>
      <c r="AO100" s="568"/>
      <c r="AP100" s="568"/>
      <c r="AQ100" s="514"/>
      <c r="AR100" s="514"/>
      <c r="AS100" s="510"/>
      <c r="AT100" s="510"/>
      <c r="AU100" s="510"/>
      <c r="AV100" s="514"/>
      <c r="AW100" s="515"/>
      <c r="AX100" s="510"/>
      <c r="AY100" s="510"/>
      <c r="AZ100" s="514"/>
      <c r="BA100" s="510"/>
      <c r="BB100" s="519"/>
      <c r="BC100" s="519"/>
      <c r="BD100" s="519"/>
      <c r="BE100" s="519"/>
      <c r="BF100" s="519"/>
      <c r="BG100" s="519"/>
      <c r="BH100" s="519"/>
      <c r="BI100" s="545"/>
      <c r="BJ100" s="546"/>
      <c r="BK100" s="546"/>
      <c r="BL100" s="546"/>
      <c r="BM100" s="546"/>
      <c r="BN100" s="519"/>
      <c r="BO100" s="519"/>
      <c r="BP100" s="535"/>
      <c r="BQ100" s="535"/>
      <c r="BR100" s="418"/>
      <c r="BS100" s="418"/>
      <c r="BT100" s="418"/>
      <c r="BU100" s="418"/>
    </row>
    <row r="101" spans="1:73" ht="82.5" customHeight="1" x14ac:dyDescent="0.25">
      <c r="A101" s="557" t="s">
        <v>122</v>
      </c>
      <c r="B101" s="556" t="s">
        <v>535</v>
      </c>
      <c r="C101" s="557" t="s">
        <v>178</v>
      </c>
      <c r="D101" s="557" t="s">
        <v>188</v>
      </c>
      <c r="E101" s="557" t="s">
        <v>557</v>
      </c>
      <c r="F101" s="557" t="s">
        <v>558</v>
      </c>
      <c r="G101" s="553" t="s">
        <v>559</v>
      </c>
      <c r="H101" s="604" t="str">
        <f t="shared" ref="H101" si="58">+CONCATENATE(D101," ","por"," ",E101," ","a causa de"," ",F101)</f>
        <v>Posibilidad de afectación económica y reputacional por Incumplimiento de los plazos para la respuesta a las solicitudes y peticiones de expedición de las Certificaciones Electrónicas de Tiempos Laborados CETIL a causa de Demora en el trámite de asignación de los roles por parte del Ministerio de Hacienda y Crédito Público</v>
      </c>
      <c r="I101" s="357"/>
      <c r="J101" s="557" t="s">
        <v>174</v>
      </c>
      <c r="K101" s="514" t="str">
        <f>IFERROR(VLOOKUP('2 MAPA FINAL'!$J101,Tabla3[],2,0),"")</f>
        <v>Eventos relacionados con las conductas o comportamientos de los empleados que afectan la Integridad Pública</v>
      </c>
      <c r="L101" s="557">
        <v>50</v>
      </c>
      <c r="M101" s="515" t="str">
        <f>+IF(L101="","",IF(L101&lt;='3 FORMULA PROBABILIDADES'!$S$9,'3 FORMULA PROBABILIDADES'!$Q$9,IF(L101&lt;='3 FORMULA PROBABILIDADES'!$S$10,'3 FORMULA PROBABILIDADES'!$Q$10,IF(L101&lt;='3 FORMULA PROBABILIDADES'!$S$11,'3 FORMULA PROBABILIDADES'!$Q$11,IF(L101&lt;='3 FORMULA PROBABILIDADES'!$S$12,'3 FORMULA PROBABILIDADES'!$Q$12,IF(L101&gt;='3 FORMULA PROBABILIDADES'!$R$13,'3 FORMULA PROBABILIDADES'!$Q$13,""))))))</f>
        <v>La actividad que conlleva el riesgo se ejecuta de 25 a 500 veces por año</v>
      </c>
      <c r="N101" s="559">
        <f>+IF(M101="","",IF(M101='3 FORMULA PROBABILIDADES'!$Q$9, '3 FORMULA PROBABILIDADES'!$T$9,IF(M101='3 FORMULA PROBABILIDADES'!$Q$10, '3 FORMULA PROBABILIDADES'!$T$10,IF(M101='3 FORMULA PROBABILIDADES'!$Q$11, '3 FORMULA PROBABILIDADES'!$T$11,IF(M101='3 FORMULA PROBABILIDADES'!$Q$12, '3 FORMULA PROBABILIDADES'!$T$12,IF(M101='3 FORMULA PROBABILIDADES'!$Q$13, '3 FORMULA PROBABILIDADES'!$T$13))))))</f>
        <v>0.6</v>
      </c>
      <c r="O101" s="559" t="str">
        <f>+IF(M101="","",IF(M101='3 FORMULA PROBABILIDADES'!$Q$9, '3 FORMULA PROBABILIDADES'!$P$9,IF(M101='3 FORMULA PROBABILIDADES'!$Q$10, '3 FORMULA PROBABILIDADES'!$P$10,IF(M101='3 FORMULA PROBABILIDADES'!$Q$11, '3 FORMULA PROBABILIDADES'!$P$11,IF(M101='3 FORMULA PROBABILIDADES'!$Q$12, '3 FORMULA PROBABILIDADES'!$P$12,IF(M101='3 FORMULA PROBABILIDADES'!$Q$13, '3 FORMULA PROBABILIDADES'!$P$13))))))</f>
        <v>Media</v>
      </c>
      <c r="P101" s="562" t="s">
        <v>267</v>
      </c>
      <c r="Q101" s="599">
        <f>+IF(P101="","",IF(P101="N/A","",IF(OR(P101='3 FORMULA PROBABILIDADES'!$X$9, P101='3 FORMULA PROBABILIDADES'!$Y$9), '3 FORMULA PROBABILIDADES'!$W$9,IF(OR(P101='3 FORMULA PROBABILIDADES'!$X$10, P101='3 FORMULA PROBABILIDADES'!$Y$10), '3 FORMULA PROBABILIDADES'!$W$10,IF(OR(P101='3 FORMULA PROBABILIDADES'!$X$11, P101='3 FORMULA PROBABILIDADES'!$Y$11), '3 FORMULA PROBABILIDADES'!$W$11,IF(OR(P101='3 FORMULA PROBABILIDADES'!$X$12, P101='3 FORMULA PROBABILIDADES'!$Y$12), '3 FORMULA PROBABILIDADES'!$W$12,IF(OR(P101='3 FORMULA PROBABILIDADES'!$X$13, P101='3 FORMULA PROBABILIDADES'!$Y$13), '3 FORMULA PROBABILIDADES'!$W$13)))))))</f>
        <v>0.2</v>
      </c>
      <c r="R101" s="599" t="str">
        <f>+IF(P101="","",IF(P101="N/A","",IF(OR(P101='3 FORMULA PROBABILIDADES'!$X$9, P101='3 FORMULA PROBABILIDADES'!$Y$9), '3 FORMULA PROBABILIDADES'!$V$9,IF(OR(P101='3 FORMULA PROBABILIDADES'!$X$10, P101='3 FORMULA PROBABILIDADES'!$Y$10), '3 FORMULA PROBABILIDADES'!$V$10,IF(OR(P101='3 FORMULA PROBABILIDADES'!$X$11, P101='3 FORMULA PROBABILIDADES'!$Y$11), '3 FORMULA PROBABILIDADES'!$V$11,IF(OR(P101='3 FORMULA PROBABILIDADES'!$X$12, P101='3 FORMULA PROBABILIDADES'!$Y$12), '3 FORMULA PROBABILIDADES'!$V$12,IF(OR(P101='3 FORMULA PROBABILIDADES'!$X$13, P101='3 FORMULA PROBABILIDADES'!$Y$13), '3 FORMULA PROBABILIDADES'!$V$13)))))))</f>
        <v>Leve</v>
      </c>
      <c r="S101" s="562" t="s">
        <v>379</v>
      </c>
      <c r="T101" s="559">
        <f>+IF(S101="","",IF(S101="N/A","",IF(OR(S101='3 FORMULA PROBABILIDADES'!$X$9, S101='3 FORMULA PROBABILIDADES'!$Y$9), '3 FORMULA PROBABILIDADES'!$W$9,IF(OR(S101='3 FORMULA PROBABILIDADES'!$X$10, S101='3 FORMULA PROBABILIDADES'!$Y$10), '3 FORMULA PROBABILIDADES'!$W$10,IF(OR(S101='3 FORMULA PROBABILIDADES'!$X$11, S101='3 FORMULA PROBABILIDADES'!$Y$11), '3 FORMULA PROBABILIDADES'!$W$11,IF(OR(S101='3 FORMULA PROBABILIDADES'!$X$12, S101='3 FORMULA PROBABILIDADES'!$Y$12), '3 FORMULA PROBABILIDADES'!$W$12,IF(OR(S101='3 FORMULA PROBABILIDADES'!$X$13, S101='3 FORMULA PROBABILIDADES'!$Y$13), '3 FORMULA PROBABILIDADES'!$W$13)))))))</f>
        <v>0.2</v>
      </c>
      <c r="U101" s="559" t="str">
        <f>+IF(S101="","",IF(S101="N/A","",IF(OR(S101='3 FORMULA PROBABILIDADES'!$X$9, S101='3 FORMULA PROBABILIDADES'!$Y$9), '3 FORMULA PROBABILIDADES'!$V$9,IF(OR(S101='3 FORMULA PROBABILIDADES'!$X$10, S101='3 FORMULA PROBABILIDADES'!$Y$10), '3 FORMULA PROBABILIDADES'!$V$10,IF(OR(S101='3 FORMULA PROBABILIDADES'!$X$11, S101='3 FORMULA PROBABILIDADES'!$Y$11), '3 FORMULA PROBABILIDADES'!$V$11,IF(OR(S101='3 FORMULA PROBABILIDADES'!$X$12, S101='3 FORMULA PROBABILIDADES'!$Y$12), '3 FORMULA PROBABILIDADES'!$V$12,IF(OR(S101='3 FORMULA PROBABILIDADES'!$X$13, S101='3 FORMULA PROBABILIDADES'!$Y$13), '3 FORMULA PROBABILIDADES'!$V$13)))))))</f>
        <v>Leve</v>
      </c>
      <c r="V101" s="559">
        <f t="shared" ref="V101" si="59">+IF(Q101="",T101,IF(T101="",Q101,IF(Q101&gt;T101,Q101,T101)))</f>
        <v>0.2</v>
      </c>
      <c r="W101" s="559" t="str">
        <f>+IF(V101="","",IF(V101='3 FORMULA PROBABILIDADES'!$W$9, '3 FORMULA PROBABILIDADES'!$V$9,IF(V101='3 FORMULA PROBABILIDADES'!$W$10, '3 FORMULA PROBABILIDADES'!$V$10,IF(V101='3 FORMULA PROBABILIDADES'!$W$11, '3 FORMULA PROBABILIDADES'!$V$11,IF(V101='3 FORMULA PROBABILIDADES'!$W$12, '3 FORMULA PROBABILIDADES'!$V$12,IF(V101='3 FORMULA PROBABILIDADES'!$W$13, '3 FORMULA PROBABILIDADES'!$V$13))))))</f>
        <v>Leve</v>
      </c>
      <c r="X101" s="348">
        <v>1</v>
      </c>
      <c r="Y101" s="340" t="s">
        <v>590</v>
      </c>
      <c r="Z101" s="340" t="s">
        <v>591</v>
      </c>
      <c r="AA101" s="340" t="s">
        <v>592</v>
      </c>
      <c r="AB101" s="376" t="str">
        <f t="shared" si="39"/>
        <v>Responsable del Procedimiento CETIL y PASIVOCOL gestiona oportunamente los permisos y tramites ante el Ministerio de Hacienda que permita cumplimiento en los plazos para la respuesta a las solicitudes y peticiones de expedición de las Certificaciones Electrónicas de Tiempos Laborados CETIL</v>
      </c>
      <c r="AC101" s="380" t="s">
        <v>143</v>
      </c>
      <c r="AD101" s="378">
        <v>0.25</v>
      </c>
      <c r="AE101" s="378" t="s">
        <v>149</v>
      </c>
      <c r="AF101" s="341" t="s">
        <v>155</v>
      </c>
      <c r="AG101" s="378">
        <v>0.15</v>
      </c>
      <c r="AH101" s="342" t="s">
        <v>145</v>
      </c>
      <c r="AI101" s="342" t="s">
        <v>146</v>
      </c>
      <c r="AJ101" s="342" t="s">
        <v>147</v>
      </c>
      <c r="AK101" s="342" t="s">
        <v>167</v>
      </c>
      <c r="AL101" s="378">
        <f t="shared" si="42"/>
        <v>0.4</v>
      </c>
      <c r="AM101" s="378">
        <f>IF(AE101='4 FORMULAS'!$D$50,N101-(N101*AL101),N101)</f>
        <v>0.36</v>
      </c>
      <c r="AN101" s="378">
        <f>IF(AE101='4 FORMULAS'!$D$52,$V101-($V101*$AL101),$V101)</f>
        <v>0.2</v>
      </c>
      <c r="AO101" s="568">
        <f t="shared" ref="AO101:AP101" si="60">+IF(AM106="","",AM106)</f>
        <v>0.36</v>
      </c>
      <c r="AP101" s="568">
        <f t="shared" si="60"/>
        <v>0.2</v>
      </c>
      <c r="AQ101" s="514" t="str">
        <f t="shared" si="54"/>
        <v>No requiere plan de acción</v>
      </c>
      <c r="AR101" s="514" t="s">
        <v>598</v>
      </c>
      <c r="AS101" s="508" t="s">
        <v>598</v>
      </c>
      <c r="AT101" s="508" t="s">
        <v>1074</v>
      </c>
      <c r="AU101" s="508" t="s">
        <v>1074</v>
      </c>
      <c r="AV101" s="513">
        <v>46148</v>
      </c>
      <c r="AW101" s="515" t="s">
        <v>1087</v>
      </c>
      <c r="AX101" s="508"/>
      <c r="AY101" s="508"/>
      <c r="AZ101" s="514" t="s">
        <v>140</v>
      </c>
      <c r="BA101" s="508" t="s">
        <v>1085</v>
      </c>
      <c r="BB101" s="517" t="s">
        <v>325</v>
      </c>
      <c r="BC101" s="517" t="s">
        <v>324</v>
      </c>
      <c r="BD101" s="517" t="s">
        <v>971</v>
      </c>
      <c r="BE101" s="517" t="s">
        <v>324</v>
      </c>
      <c r="BF101" s="517" t="s">
        <v>946</v>
      </c>
      <c r="BG101" s="517" t="s">
        <v>946</v>
      </c>
      <c r="BH101" s="547">
        <v>0.33</v>
      </c>
      <c r="BI101" s="543"/>
      <c r="BJ101" s="546"/>
      <c r="BK101" s="546"/>
      <c r="BL101" s="546"/>
      <c r="BM101" s="546"/>
      <c r="BN101" s="517"/>
      <c r="BO101" s="517"/>
      <c r="BP101" s="535"/>
      <c r="BQ101" s="535" t="s">
        <v>1072</v>
      </c>
      <c r="BR101" s="418"/>
      <c r="BS101" s="418"/>
      <c r="BT101" s="418"/>
      <c r="BU101" s="418"/>
    </row>
    <row r="102" spans="1:73" ht="15" customHeight="1" x14ac:dyDescent="0.25">
      <c r="A102" s="557"/>
      <c r="B102" s="554"/>
      <c r="C102" s="557"/>
      <c r="D102" s="557"/>
      <c r="E102" s="557"/>
      <c r="F102" s="557"/>
      <c r="G102" s="554"/>
      <c r="H102" s="604"/>
      <c r="I102" s="357"/>
      <c r="J102" s="557"/>
      <c r="K102" s="514"/>
      <c r="L102" s="557"/>
      <c r="M102" s="515"/>
      <c r="N102" s="559"/>
      <c r="O102" s="559"/>
      <c r="P102" s="562"/>
      <c r="Q102" s="599"/>
      <c r="R102" s="599"/>
      <c r="S102" s="562"/>
      <c r="T102" s="559"/>
      <c r="U102" s="559"/>
      <c r="V102" s="559"/>
      <c r="W102" s="559"/>
      <c r="X102" s="348">
        <v>2</v>
      </c>
      <c r="Y102" s="340"/>
      <c r="Z102" s="340"/>
      <c r="AA102" s="340"/>
      <c r="AB102" s="376" t="str">
        <f t="shared" si="39"/>
        <v xml:space="preserve">  </v>
      </c>
      <c r="AC102" s="380"/>
      <c r="AD102" s="378" t="s">
        <v>487</v>
      </c>
      <c r="AE102" s="378" t="s">
        <v>487</v>
      </c>
      <c r="AF102" s="341"/>
      <c r="AG102" s="378" t="s">
        <v>487</v>
      </c>
      <c r="AH102" s="342"/>
      <c r="AI102" s="342"/>
      <c r="AJ102" s="342"/>
      <c r="AK102" s="342"/>
      <c r="AL102" s="378" t="str">
        <f t="shared" si="42"/>
        <v/>
      </c>
      <c r="AM102" s="378">
        <f>IF(AE102='4 FORMULAS'!$D$50,AM101-(AM101*AL102),AM101)</f>
        <v>0.36</v>
      </c>
      <c r="AN102" s="378">
        <f>IF(AE102='4 FORMULAS'!$D$52,$AN101-(AN101*$AL102),AN101)</f>
        <v>0.2</v>
      </c>
      <c r="AO102" s="568"/>
      <c r="AP102" s="568"/>
      <c r="AQ102" s="514"/>
      <c r="AR102" s="514"/>
      <c r="AS102" s="509"/>
      <c r="AT102" s="509"/>
      <c r="AU102" s="509"/>
      <c r="AV102" s="514"/>
      <c r="AW102" s="515"/>
      <c r="AX102" s="509"/>
      <c r="AY102" s="509"/>
      <c r="AZ102" s="514"/>
      <c r="BA102" s="509"/>
      <c r="BB102" s="518"/>
      <c r="BC102" s="518"/>
      <c r="BD102" s="518"/>
      <c r="BE102" s="518"/>
      <c r="BF102" s="518"/>
      <c r="BG102" s="518"/>
      <c r="BH102" s="518"/>
      <c r="BI102" s="544"/>
      <c r="BJ102" s="546"/>
      <c r="BK102" s="546"/>
      <c r="BL102" s="546"/>
      <c r="BM102" s="546"/>
      <c r="BN102" s="518"/>
      <c r="BO102" s="518"/>
      <c r="BP102" s="535"/>
      <c r="BQ102" s="535"/>
      <c r="BR102" s="418"/>
      <c r="BS102" s="418"/>
      <c r="BT102" s="418"/>
      <c r="BU102" s="418"/>
    </row>
    <row r="103" spans="1:73" ht="15" customHeight="1" x14ac:dyDescent="0.25">
      <c r="A103" s="557"/>
      <c r="B103" s="554"/>
      <c r="C103" s="557"/>
      <c r="D103" s="557"/>
      <c r="E103" s="557"/>
      <c r="F103" s="557"/>
      <c r="G103" s="554"/>
      <c r="H103" s="604"/>
      <c r="I103" s="357"/>
      <c r="J103" s="557"/>
      <c r="K103" s="514"/>
      <c r="L103" s="557"/>
      <c r="M103" s="515"/>
      <c r="N103" s="559"/>
      <c r="O103" s="559"/>
      <c r="P103" s="562"/>
      <c r="Q103" s="599"/>
      <c r="R103" s="599"/>
      <c r="S103" s="562"/>
      <c r="T103" s="559"/>
      <c r="U103" s="559"/>
      <c r="V103" s="559"/>
      <c r="W103" s="559"/>
      <c r="X103" s="348">
        <v>3</v>
      </c>
      <c r="Y103" s="340"/>
      <c r="Z103" s="340"/>
      <c r="AA103" s="340"/>
      <c r="AB103" s="376" t="str">
        <f t="shared" si="39"/>
        <v xml:space="preserve">  </v>
      </c>
      <c r="AC103" s="380"/>
      <c r="AD103" s="378" t="s">
        <v>487</v>
      </c>
      <c r="AE103" s="378" t="s">
        <v>487</v>
      </c>
      <c r="AF103" s="341"/>
      <c r="AG103" s="378" t="s">
        <v>487</v>
      </c>
      <c r="AH103" s="342"/>
      <c r="AI103" s="342"/>
      <c r="AJ103" s="342"/>
      <c r="AK103" s="342"/>
      <c r="AL103" s="378" t="str">
        <f t="shared" si="42"/>
        <v/>
      </c>
      <c r="AM103" s="378">
        <f>IF(AE103='4 FORMULAS'!$D$50,AM102-(AM102*AL103),AM102)</f>
        <v>0.36</v>
      </c>
      <c r="AN103" s="378">
        <f>IF(AE103='4 FORMULAS'!$D$52,$AN102-(AN102*$AL103),AN102)</f>
        <v>0.2</v>
      </c>
      <c r="AO103" s="568"/>
      <c r="AP103" s="568"/>
      <c r="AQ103" s="514"/>
      <c r="AR103" s="514"/>
      <c r="AS103" s="509"/>
      <c r="AT103" s="509"/>
      <c r="AU103" s="509"/>
      <c r="AV103" s="514"/>
      <c r="AW103" s="515"/>
      <c r="AX103" s="509"/>
      <c r="AY103" s="509"/>
      <c r="AZ103" s="514"/>
      <c r="BA103" s="509"/>
      <c r="BB103" s="518"/>
      <c r="BC103" s="518"/>
      <c r="BD103" s="518"/>
      <c r="BE103" s="518"/>
      <c r="BF103" s="518"/>
      <c r="BG103" s="518"/>
      <c r="BH103" s="518"/>
      <c r="BI103" s="544"/>
      <c r="BJ103" s="546"/>
      <c r="BK103" s="546"/>
      <c r="BL103" s="546"/>
      <c r="BM103" s="546"/>
      <c r="BN103" s="518"/>
      <c r="BO103" s="518"/>
      <c r="BP103" s="535"/>
      <c r="BQ103" s="535"/>
      <c r="BR103" s="418"/>
      <c r="BS103" s="418"/>
      <c r="BT103" s="418"/>
      <c r="BU103" s="418"/>
    </row>
    <row r="104" spans="1:73" ht="15" customHeight="1" x14ac:dyDescent="0.25">
      <c r="A104" s="557"/>
      <c r="B104" s="554"/>
      <c r="C104" s="557"/>
      <c r="D104" s="557"/>
      <c r="E104" s="557"/>
      <c r="F104" s="557"/>
      <c r="G104" s="554"/>
      <c r="H104" s="604"/>
      <c r="I104" s="357"/>
      <c r="J104" s="557"/>
      <c r="K104" s="514"/>
      <c r="L104" s="557"/>
      <c r="M104" s="515"/>
      <c r="N104" s="559"/>
      <c r="O104" s="559"/>
      <c r="P104" s="562"/>
      <c r="Q104" s="599"/>
      <c r="R104" s="599"/>
      <c r="S104" s="562"/>
      <c r="T104" s="559"/>
      <c r="U104" s="559"/>
      <c r="V104" s="559"/>
      <c r="W104" s="559"/>
      <c r="X104" s="348">
        <v>4</v>
      </c>
      <c r="Y104" s="340"/>
      <c r="Z104" s="340"/>
      <c r="AA104" s="340"/>
      <c r="AB104" s="376" t="str">
        <f t="shared" si="39"/>
        <v xml:space="preserve">  </v>
      </c>
      <c r="AC104" s="380"/>
      <c r="AD104" s="378" t="s">
        <v>487</v>
      </c>
      <c r="AE104" s="378" t="s">
        <v>487</v>
      </c>
      <c r="AF104" s="341"/>
      <c r="AG104" s="378" t="s">
        <v>487</v>
      </c>
      <c r="AH104" s="342"/>
      <c r="AI104" s="342"/>
      <c r="AJ104" s="342"/>
      <c r="AK104" s="342"/>
      <c r="AL104" s="378" t="str">
        <f t="shared" si="42"/>
        <v/>
      </c>
      <c r="AM104" s="378">
        <f>IF(AE104='4 FORMULAS'!$D$50,AM103-(AM103*AL104),AM103)</f>
        <v>0.36</v>
      </c>
      <c r="AN104" s="378">
        <f>IF(AE104='4 FORMULAS'!$D$52,$AN103-(AN103*$AL104),AN103)</f>
        <v>0.2</v>
      </c>
      <c r="AO104" s="568"/>
      <c r="AP104" s="568"/>
      <c r="AQ104" s="514"/>
      <c r="AR104" s="514"/>
      <c r="AS104" s="509"/>
      <c r="AT104" s="509"/>
      <c r="AU104" s="509"/>
      <c r="AV104" s="514"/>
      <c r="AW104" s="515"/>
      <c r="AX104" s="509"/>
      <c r="AY104" s="509"/>
      <c r="AZ104" s="514"/>
      <c r="BA104" s="509"/>
      <c r="BB104" s="518"/>
      <c r="BC104" s="518"/>
      <c r="BD104" s="518"/>
      <c r="BE104" s="518"/>
      <c r="BF104" s="518"/>
      <c r="BG104" s="518"/>
      <c r="BH104" s="518"/>
      <c r="BI104" s="544"/>
      <c r="BJ104" s="546"/>
      <c r="BK104" s="546"/>
      <c r="BL104" s="546"/>
      <c r="BM104" s="546"/>
      <c r="BN104" s="518"/>
      <c r="BO104" s="518"/>
      <c r="BP104" s="535"/>
      <c r="BQ104" s="535"/>
      <c r="BR104" s="418"/>
      <c r="BS104" s="418"/>
      <c r="BT104" s="418"/>
      <c r="BU104" s="418"/>
    </row>
    <row r="105" spans="1:73" ht="15" customHeight="1" x14ac:dyDescent="0.25">
      <c r="A105" s="557"/>
      <c r="B105" s="554"/>
      <c r="C105" s="557"/>
      <c r="D105" s="557"/>
      <c r="E105" s="557"/>
      <c r="F105" s="557"/>
      <c r="G105" s="554"/>
      <c r="H105" s="604"/>
      <c r="I105" s="357"/>
      <c r="J105" s="557"/>
      <c r="K105" s="514"/>
      <c r="L105" s="557"/>
      <c r="M105" s="515"/>
      <c r="N105" s="559"/>
      <c r="O105" s="559"/>
      <c r="P105" s="562"/>
      <c r="Q105" s="599"/>
      <c r="R105" s="599"/>
      <c r="S105" s="562"/>
      <c r="T105" s="559"/>
      <c r="U105" s="559"/>
      <c r="V105" s="559"/>
      <c r="W105" s="559"/>
      <c r="X105" s="348">
        <v>5</v>
      </c>
      <c r="Y105" s="340"/>
      <c r="Z105" s="340"/>
      <c r="AA105" s="340"/>
      <c r="AB105" s="376" t="str">
        <f t="shared" si="39"/>
        <v xml:space="preserve">  </v>
      </c>
      <c r="AC105" s="380"/>
      <c r="AD105" s="378" t="s">
        <v>487</v>
      </c>
      <c r="AE105" s="378" t="s">
        <v>487</v>
      </c>
      <c r="AF105" s="341"/>
      <c r="AG105" s="378" t="s">
        <v>487</v>
      </c>
      <c r="AH105" s="342"/>
      <c r="AI105" s="342"/>
      <c r="AJ105" s="342"/>
      <c r="AK105" s="342"/>
      <c r="AL105" s="378" t="str">
        <f t="shared" si="42"/>
        <v/>
      </c>
      <c r="AM105" s="378">
        <f>IF(AE105='4 FORMULAS'!$D$50,AM104-(AM104*AL105),AM104)</f>
        <v>0.36</v>
      </c>
      <c r="AN105" s="378">
        <f>IF(AE105='4 FORMULAS'!$D$52,$AN104-(AN104*$AL105),AN104)</f>
        <v>0.2</v>
      </c>
      <c r="AO105" s="568"/>
      <c r="AP105" s="568"/>
      <c r="AQ105" s="514"/>
      <c r="AR105" s="514"/>
      <c r="AS105" s="509"/>
      <c r="AT105" s="509"/>
      <c r="AU105" s="509"/>
      <c r="AV105" s="514"/>
      <c r="AW105" s="515"/>
      <c r="AX105" s="509"/>
      <c r="AY105" s="509"/>
      <c r="AZ105" s="514"/>
      <c r="BA105" s="509"/>
      <c r="BB105" s="518"/>
      <c r="BC105" s="518"/>
      <c r="BD105" s="518"/>
      <c r="BE105" s="518"/>
      <c r="BF105" s="518"/>
      <c r="BG105" s="518"/>
      <c r="BH105" s="518"/>
      <c r="BI105" s="544"/>
      <c r="BJ105" s="546"/>
      <c r="BK105" s="546"/>
      <c r="BL105" s="546"/>
      <c r="BM105" s="546"/>
      <c r="BN105" s="518"/>
      <c r="BO105" s="518"/>
      <c r="BP105" s="535"/>
      <c r="BQ105" s="535"/>
      <c r="BR105" s="418"/>
      <c r="BS105" s="418"/>
      <c r="BT105" s="418"/>
      <c r="BU105" s="418"/>
    </row>
    <row r="106" spans="1:73" ht="15" customHeight="1" thickBot="1" x14ac:dyDescent="0.3">
      <c r="A106" s="557"/>
      <c r="B106" s="555"/>
      <c r="C106" s="557"/>
      <c r="D106" s="557"/>
      <c r="E106" s="557"/>
      <c r="F106" s="557"/>
      <c r="G106" s="567"/>
      <c r="H106" s="604"/>
      <c r="I106" s="357"/>
      <c r="J106" s="557"/>
      <c r="K106" s="514"/>
      <c r="L106" s="557"/>
      <c r="M106" s="515"/>
      <c r="N106" s="559"/>
      <c r="O106" s="559"/>
      <c r="P106" s="562"/>
      <c r="Q106" s="599"/>
      <c r="R106" s="599"/>
      <c r="S106" s="562"/>
      <c r="T106" s="559"/>
      <c r="U106" s="559"/>
      <c r="V106" s="559"/>
      <c r="W106" s="559"/>
      <c r="X106" s="348">
        <v>6</v>
      </c>
      <c r="Y106" s="340"/>
      <c r="Z106" s="340"/>
      <c r="AA106" s="340"/>
      <c r="AB106" s="376" t="str">
        <f t="shared" si="39"/>
        <v xml:space="preserve">  </v>
      </c>
      <c r="AC106" s="380"/>
      <c r="AD106" s="378" t="s">
        <v>487</v>
      </c>
      <c r="AE106" s="378" t="s">
        <v>487</v>
      </c>
      <c r="AF106" s="341"/>
      <c r="AG106" s="378" t="s">
        <v>487</v>
      </c>
      <c r="AH106" s="342"/>
      <c r="AI106" s="342"/>
      <c r="AJ106" s="342"/>
      <c r="AK106" s="342"/>
      <c r="AL106" s="378" t="str">
        <f t="shared" si="42"/>
        <v/>
      </c>
      <c r="AM106" s="378">
        <f>IF(AE106='4 FORMULAS'!$D$50,AM105-(AM105*AL106),AM105)</f>
        <v>0.36</v>
      </c>
      <c r="AN106" s="378">
        <f>IF(AE106='4 FORMULAS'!$D$52,$AN105-(AN105*$AL106),AN105)</f>
        <v>0.2</v>
      </c>
      <c r="AO106" s="568"/>
      <c r="AP106" s="568"/>
      <c r="AQ106" s="514"/>
      <c r="AR106" s="514"/>
      <c r="AS106" s="510"/>
      <c r="AT106" s="510"/>
      <c r="AU106" s="510"/>
      <c r="AV106" s="514"/>
      <c r="AW106" s="515"/>
      <c r="AX106" s="510"/>
      <c r="AY106" s="510"/>
      <c r="AZ106" s="514"/>
      <c r="BA106" s="510"/>
      <c r="BB106" s="519"/>
      <c r="BC106" s="519"/>
      <c r="BD106" s="519"/>
      <c r="BE106" s="519"/>
      <c r="BF106" s="519"/>
      <c r="BG106" s="519"/>
      <c r="BH106" s="519"/>
      <c r="BI106" s="545"/>
      <c r="BJ106" s="546"/>
      <c r="BK106" s="546"/>
      <c r="BL106" s="546"/>
      <c r="BM106" s="546"/>
      <c r="BN106" s="519"/>
      <c r="BO106" s="519"/>
      <c r="BP106" s="535"/>
      <c r="BQ106" s="535"/>
      <c r="BR106" s="418"/>
      <c r="BS106" s="418"/>
      <c r="BT106" s="418"/>
      <c r="BU106" s="418"/>
    </row>
    <row r="107" spans="1:73" ht="82.5" customHeight="1" x14ac:dyDescent="0.25">
      <c r="A107" s="557" t="s">
        <v>123</v>
      </c>
      <c r="B107" s="556" t="s">
        <v>535</v>
      </c>
      <c r="C107" s="557" t="s">
        <v>178</v>
      </c>
      <c r="D107" s="557" t="s">
        <v>188</v>
      </c>
      <c r="E107" s="557" t="s">
        <v>560</v>
      </c>
      <c r="F107" s="557" t="s">
        <v>561</v>
      </c>
      <c r="G107" s="553" t="s">
        <v>562</v>
      </c>
      <c r="H107" s="604" t="str">
        <f t="shared" ref="H107" si="61">+CONCATENATE(D107," ","por"," ",E107," ","a causa de"," ",F107)</f>
        <v>Posibilidad de afectación económica y reputacional por Liquidación errada a los aportes de seguridad social debido a que se presentaron retrasos o reprocesos en el registro de novedades de nómina. a causa de variaciones en los conceptos de liquidación</v>
      </c>
      <c r="I107" s="357"/>
      <c r="J107" s="557" t="s">
        <v>174</v>
      </c>
      <c r="K107" s="514" t="str">
        <f>IFERROR(VLOOKUP('2 MAPA FINAL'!$J107,Tabla3[],2,0),"")</f>
        <v>Eventos relacionados con las conductas o comportamientos de los empleados que afectan la Integridad Pública</v>
      </c>
      <c r="L107" s="557">
        <v>12</v>
      </c>
      <c r="M107" s="515" t="str">
        <f>+IF(L107="","",IF(L107&lt;='3 FORMULA PROBABILIDADES'!$S$9,'3 FORMULA PROBABILIDADES'!$Q$9,IF(L107&lt;='3 FORMULA PROBABILIDADES'!$S$10,'3 FORMULA PROBABILIDADES'!$Q$10,IF(L107&lt;='3 FORMULA PROBABILIDADES'!$S$11,'3 FORMULA PROBABILIDADES'!$Q$11,IF(L107&lt;='3 FORMULA PROBABILIDADES'!$S$12,'3 FORMULA PROBABILIDADES'!$Q$12,IF(L107&gt;='3 FORMULA PROBABILIDADES'!$R$13,'3 FORMULA PROBABILIDADES'!$Q$13,""))))))</f>
        <v>La actividad que conlleva el riesgo se ejecuta de 3 a 24 veces por año</v>
      </c>
      <c r="N107" s="559">
        <f>+IF(M107="","",IF(M107='3 FORMULA PROBABILIDADES'!$Q$9, '3 FORMULA PROBABILIDADES'!$T$9,IF(M107='3 FORMULA PROBABILIDADES'!$Q$10, '3 FORMULA PROBABILIDADES'!$T$10,IF(M107='3 FORMULA PROBABILIDADES'!$Q$11, '3 FORMULA PROBABILIDADES'!$T$11,IF(M107='3 FORMULA PROBABILIDADES'!$Q$12, '3 FORMULA PROBABILIDADES'!$T$12,IF(M107='3 FORMULA PROBABILIDADES'!$Q$13, '3 FORMULA PROBABILIDADES'!$T$13))))))</f>
        <v>0.4</v>
      </c>
      <c r="O107" s="559" t="str">
        <f>+IF(M107="","",IF(M107='3 FORMULA PROBABILIDADES'!$Q$9, '3 FORMULA PROBABILIDADES'!$P$9,IF(M107='3 FORMULA PROBABILIDADES'!$Q$10, '3 FORMULA PROBABILIDADES'!$P$10,IF(M107='3 FORMULA PROBABILIDADES'!$Q$11, '3 FORMULA PROBABILIDADES'!$P$11,IF(M107='3 FORMULA PROBABILIDADES'!$Q$12, '3 FORMULA PROBABILIDADES'!$P$12,IF(M107='3 FORMULA PROBABILIDADES'!$Q$13, '3 FORMULA PROBABILIDADES'!$P$13))))))</f>
        <v>Baja</v>
      </c>
      <c r="P107" s="562" t="s">
        <v>267</v>
      </c>
      <c r="Q107" s="599">
        <f>+IF(P107="","",IF(P107="N/A","",IF(OR(P107='3 FORMULA PROBABILIDADES'!$X$9, P107='3 FORMULA PROBABILIDADES'!$Y$9), '3 FORMULA PROBABILIDADES'!$W$9,IF(OR(P107='3 FORMULA PROBABILIDADES'!$X$10, P107='3 FORMULA PROBABILIDADES'!$Y$10), '3 FORMULA PROBABILIDADES'!$W$10,IF(OR(P107='3 FORMULA PROBABILIDADES'!$X$11, P107='3 FORMULA PROBABILIDADES'!$Y$11), '3 FORMULA PROBABILIDADES'!$W$11,IF(OR(P107='3 FORMULA PROBABILIDADES'!$X$12, P107='3 FORMULA PROBABILIDADES'!$Y$12), '3 FORMULA PROBABILIDADES'!$W$12,IF(OR(P107='3 FORMULA PROBABILIDADES'!$X$13, P107='3 FORMULA PROBABILIDADES'!$Y$13), '3 FORMULA PROBABILIDADES'!$W$13)))))))</f>
        <v>0.2</v>
      </c>
      <c r="R107" s="599" t="str">
        <f>+IF(P107="","",IF(P107="N/A","",IF(OR(P107='3 FORMULA PROBABILIDADES'!$X$9, P107='3 FORMULA PROBABILIDADES'!$Y$9), '3 FORMULA PROBABILIDADES'!$V$9,IF(OR(P107='3 FORMULA PROBABILIDADES'!$X$10, P107='3 FORMULA PROBABILIDADES'!$Y$10), '3 FORMULA PROBABILIDADES'!$V$10,IF(OR(P107='3 FORMULA PROBABILIDADES'!$X$11, P107='3 FORMULA PROBABILIDADES'!$Y$11), '3 FORMULA PROBABILIDADES'!$V$11,IF(OR(P107='3 FORMULA PROBABILIDADES'!$X$12, P107='3 FORMULA PROBABILIDADES'!$Y$12), '3 FORMULA PROBABILIDADES'!$V$12,IF(OR(P107='3 FORMULA PROBABILIDADES'!$X$13, P107='3 FORMULA PROBABILIDADES'!$Y$13), '3 FORMULA PROBABILIDADES'!$V$13)))))))</f>
        <v>Leve</v>
      </c>
      <c r="S107" s="562" t="s">
        <v>379</v>
      </c>
      <c r="T107" s="559">
        <f>+IF(S107="","",IF(S107="N/A","",IF(OR(S107='3 FORMULA PROBABILIDADES'!$X$9, S107='3 FORMULA PROBABILIDADES'!$Y$9), '3 FORMULA PROBABILIDADES'!$W$9,IF(OR(S107='3 FORMULA PROBABILIDADES'!$X$10, S107='3 FORMULA PROBABILIDADES'!$Y$10), '3 FORMULA PROBABILIDADES'!$W$10,IF(OR(S107='3 FORMULA PROBABILIDADES'!$X$11, S107='3 FORMULA PROBABILIDADES'!$Y$11), '3 FORMULA PROBABILIDADES'!$W$11,IF(OR(S107='3 FORMULA PROBABILIDADES'!$X$12, S107='3 FORMULA PROBABILIDADES'!$Y$12), '3 FORMULA PROBABILIDADES'!$W$12,IF(OR(S107='3 FORMULA PROBABILIDADES'!$X$13, S107='3 FORMULA PROBABILIDADES'!$Y$13), '3 FORMULA PROBABILIDADES'!$W$13)))))))</f>
        <v>0.2</v>
      </c>
      <c r="U107" s="559" t="str">
        <f>+IF(S107="","",IF(S107="N/A","",IF(OR(S107='3 FORMULA PROBABILIDADES'!$X$9, S107='3 FORMULA PROBABILIDADES'!$Y$9), '3 FORMULA PROBABILIDADES'!$V$9,IF(OR(S107='3 FORMULA PROBABILIDADES'!$X$10, S107='3 FORMULA PROBABILIDADES'!$Y$10), '3 FORMULA PROBABILIDADES'!$V$10,IF(OR(S107='3 FORMULA PROBABILIDADES'!$X$11, S107='3 FORMULA PROBABILIDADES'!$Y$11), '3 FORMULA PROBABILIDADES'!$V$11,IF(OR(S107='3 FORMULA PROBABILIDADES'!$X$12, S107='3 FORMULA PROBABILIDADES'!$Y$12), '3 FORMULA PROBABILIDADES'!$V$12,IF(OR(S107='3 FORMULA PROBABILIDADES'!$X$13, S107='3 FORMULA PROBABILIDADES'!$Y$13), '3 FORMULA PROBABILIDADES'!$V$13)))))))</f>
        <v>Leve</v>
      </c>
      <c r="V107" s="559">
        <f t="shared" ref="V107" si="62">+IF(Q107="",T107,IF(T107="",Q107,IF(Q107&gt;T107,Q107,T107)))</f>
        <v>0.2</v>
      </c>
      <c r="W107" s="559" t="str">
        <f>+IF(V107="","",IF(V107='3 FORMULA PROBABILIDADES'!$W$9, '3 FORMULA PROBABILIDADES'!$V$9,IF(V107='3 FORMULA PROBABILIDADES'!$W$10, '3 FORMULA PROBABILIDADES'!$V$10,IF(V107='3 FORMULA PROBABILIDADES'!$W$11, '3 FORMULA PROBABILIDADES'!$V$11,IF(V107='3 FORMULA PROBABILIDADES'!$W$12, '3 FORMULA PROBABILIDADES'!$V$12,IF(V107='3 FORMULA PROBABILIDADES'!$W$13, '3 FORMULA PROBABILIDADES'!$V$13))))))</f>
        <v>Leve</v>
      </c>
      <c r="X107" s="348">
        <v>1</v>
      </c>
      <c r="Y107" s="340" t="s">
        <v>593</v>
      </c>
      <c r="Z107" s="340" t="s">
        <v>594</v>
      </c>
      <c r="AA107" s="340" t="s">
        <v>595</v>
      </c>
      <c r="AB107" s="376" t="str">
        <f t="shared" si="39"/>
        <v>Responsable del Procedimiento de Incapacidades gestiona las actividades de seguridad social que permitan la liquidación de los aportes de seguridad social en forma oportuna en el registro de novedades de nómina</v>
      </c>
      <c r="AC107" s="380" t="s">
        <v>143</v>
      </c>
      <c r="AD107" s="378">
        <v>0.25</v>
      </c>
      <c r="AE107" s="378" t="s">
        <v>149</v>
      </c>
      <c r="AF107" s="341" t="s">
        <v>155</v>
      </c>
      <c r="AG107" s="378">
        <v>0.15</v>
      </c>
      <c r="AH107" s="342" t="s">
        <v>145</v>
      </c>
      <c r="AI107" s="342" t="s">
        <v>146</v>
      </c>
      <c r="AJ107" s="342" t="s">
        <v>147</v>
      </c>
      <c r="AK107" s="342" t="s">
        <v>167</v>
      </c>
      <c r="AL107" s="378">
        <f t="shared" si="42"/>
        <v>0.4</v>
      </c>
      <c r="AM107" s="378">
        <f>IF(AE107='4 FORMULAS'!$D$50,N107-(N107*AL107),N107)</f>
        <v>0.24</v>
      </c>
      <c r="AN107" s="378">
        <f>IF(AE107='4 FORMULAS'!$D$52,$V107-($V107*$AL107),$V107)</f>
        <v>0.2</v>
      </c>
      <c r="AO107" s="568">
        <f t="shared" ref="AO107:AP107" si="63">+IF(AM112="","",AM112)</f>
        <v>0.24</v>
      </c>
      <c r="AP107" s="568">
        <f t="shared" si="63"/>
        <v>0.2</v>
      </c>
      <c r="AQ107" s="514" t="str">
        <f t="shared" si="54"/>
        <v>No requiere plan de acción</v>
      </c>
      <c r="AR107" s="514" t="s">
        <v>598</v>
      </c>
      <c r="AS107" s="508" t="s">
        <v>598</v>
      </c>
      <c r="AT107" s="508" t="s">
        <v>1074</v>
      </c>
      <c r="AU107" s="508" t="s">
        <v>1074</v>
      </c>
      <c r="AV107" s="513">
        <v>46148</v>
      </c>
      <c r="AW107" s="515" t="s">
        <v>1088</v>
      </c>
      <c r="AX107" s="508"/>
      <c r="AY107" s="508"/>
      <c r="AZ107" s="514" t="s">
        <v>140</v>
      </c>
      <c r="BA107" s="508" t="s">
        <v>598</v>
      </c>
      <c r="BB107" s="517" t="s">
        <v>325</v>
      </c>
      <c r="BC107" s="517" t="s">
        <v>324</v>
      </c>
      <c r="BD107" s="517" t="s">
        <v>972</v>
      </c>
      <c r="BE107" s="517" t="s">
        <v>324</v>
      </c>
      <c r="BF107" s="517" t="s">
        <v>946</v>
      </c>
      <c r="BG107" s="517" t="s">
        <v>946</v>
      </c>
      <c r="BH107" s="547">
        <v>0.33</v>
      </c>
      <c r="BI107" s="543"/>
      <c r="BJ107" s="546"/>
      <c r="BK107" s="546"/>
      <c r="BL107" s="546"/>
      <c r="BM107" s="546"/>
      <c r="BN107" s="517"/>
      <c r="BO107" s="517"/>
      <c r="BP107" s="535"/>
      <c r="BQ107" s="535" t="s">
        <v>1072</v>
      </c>
      <c r="BR107" s="418"/>
      <c r="BS107" s="418"/>
      <c r="BT107" s="418"/>
      <c r="BU107" s="418"/>
    </row>
    <row r="108" spans="1:73" ht="15" customHeight="1" x14ac:dyDescent="0.25">
      <c r="A108" s="557"/>
      <c r="B108" s="554"/>
      <c r="C108" s="557"/>
      <c r="D108" s="557"/>
      <c r="E108" s="557"/>
      <c r="F108" s="557"/>
      <c r="G108" s="554"/>
      <c r="H108" s="604"/>
      <c r="I108" s="357"/>
      <c r="J108" s="557"/>
      <c r="K108" s="514"/>
      <c r="L108" s="557"/>
      <c r="M108" s="515"/>
      <c r="N108" s="559"/>
      <c r="O108" s="559"/>
      <c r="P108" s="562"/>
      <c r="Q108" s="599"/>
      <c r="R108" s="599"/>
      <c r="S108" s="562"/>
      <c r="T108" s="559"/>
      <c r="U108" s="559"/>
      <c r="V108" s="559"/>
      <c r="W108" s="559"/>
      <c r="X108" s="348">
        <v>2</v>
      </c>
      <c r="Y108" s="340"/>
      <c r="Z108" s="340"/>
      <c r="AA108" s="340"/>
      <c r="AB108" s="376" t="str">
        <f t="shared" si="39"/>
        <v xml:space="preserve">  </v>
      </c>
      <c r="AC108" s="380"/>
      <c r="AD108" s="378" t="s">
        <v>487</v>
      </c>
      <c r="AE108" s="378" t="s">
        <v>487</v>
      </c>
      <c r="AF108" s="341"/>
      <c r="AG108" s="378" t="s">
        <v>487</v>
      </c>
      <c r="AH108" s="342"/>
      <c r="AI108" s="342"/>
      <c r="AJ108" s="342"/>
      <c r="AK108" s="342"/>
      <c r="AL108" s="378" t="str">
        <f t="shared" si="42"/>
        <v/>
      </c>
      <c r="AM108" s="378">
        <f>IF(AE108='4 FORMULAS'!$D$50,AM107-(AM107*AL108),AM107)</f>
        <v>0.24</v>
      </c>
      <c r="AN108" s="378">
        <f>IF(AE108='4 FORMULAS'!$D$52,$AN107-(AN107*$AL108),AN107)</f>
        <v>0.2</v>
      </c>
      <c r="AO108" s="568"/>
      <c r="AP108" s="568"/>
      <c r="AQ108" s="514"/>
      <c r="AR108" s="514"/>
      <c r="AS108" s="509"/>
      <c r="AT108" s="509"/>
      <c r="AU108" s="509"/>
      <c r="AV108" s="514"/>
      <c r="AW108" s="515"/>
      <c r="AX108" s="509"/>
      <c r="AY108" s="509"/>
      <c r="AZ108" s="514"/>
      <c r="BA108" s="509"/>
      <c r="BB108" s="518"/>
      <c r="BC108" s="518"/>
      <c r="BD108" s="518"/>
      <c r="BE108" s="518"/>
      <c r="BF108" s="518"/>
      <c r="BG108" s="518"/>
      <c r="BH108" s="518"/>
      <c r="BI108" s="544"/>
      <c r="BJ108" s="546"/>
      <c r="BK108" s="546"/>
      <c r="BL108" s="546"/>
      <c r="BM108" s="546"/>
      <c r="BN108" s="518"/>
      <c r="BO108" s="518"/>
      <c r="BP108" s="535"/>
      <c r="BQ108" s="535"/>
      <c r="BR108" s="418"/>
      <c r="BS108" s="418"/>
      <c r="BT108" s="418"/>
      <c r="BU108" s="418"/>
    </row>
    <row r="109" spans="1:73" ht="15" customHeight="1" x14ac:dyDescent="0.25">
      <c r="A109" s="557"/>
      <c r="B109" s="554"/>
      <c r="C109" s="557"/>
      <c r="D109" s="557"/>
      <c r="E109" s="557"/>
      <c r="F109" s="557"/>
      <c r="G109" s="554"/>
      <c r="H109" s="604"/>
      <c r="I109" s="357"/>
      <c r="J109" s="557"/>
      <c r="K109" s="514"/>
      <c r="L109" s="557"/>
      <c r="M109" s="515"/>
      <c r="N109" s="559"/>
      <c r="O109" s="559"/>
      <c r="P109" s="562"/>
      <c r="Q109" s="599"/>
      <c r="R109" s="599"/>
      <c r="S109" s="562"/>
      <c r="T109" s="559"/>
      <c r="U109" s="559"/>
      <c r="V109" s="559"/>
      <c r="W109" s="559"/>
      <c r="X109" s="348">
        <v>3</v>
      </c>
      <c r="Y109" s="340"/>
      <c r="Z109" s="340"/>
      <c r="AA109" s="340"/>
      <c r="AB109" s="376" t="str">
        <f t="shared" si="39"/>
        <v xml:space="preserve">  </v>
      </c>
      <c r="AC109" s="380"/>
      <c r="AD109" s="378" t="s">
        <v>487</v>
      </c>
      <c r="AE109" s="378" t="s">
        <v>487</v>
      </c>
      <c r="AF109" s="341"/>
      <c r="AG109" s="378" t="s">
        <v>487</v>
      </c>
      <c r="AH109" s="342"/>
      <c r="AI109" s="342"/>
      <c r="AJ109" s="342"/>
      <c r="AK109" s="342"/>
      <c r="AL109" s="378" t="str">
        <f t="shared" si="42"/>
        <v/>
      </c>
      <c r="AM109" s="378">
        <f>IF(AE109='4 FORMULAS'!$D$50,AM108-(AM108*AL109),AM108)</f>
        <v>0.24</v>
      </c>
      <c r="AN109" s="378">
        <f>IF(AE109='4 FORMULAS'!$D$52,$AN108-(AN108*$AL109),AN108)</f>
        <v>0.2</v>
      </c>
      <c r="AO109" s="568"/>
      <c r="AP109" s="568"/>
      <c r="AQ109" s="514"/>
      <c r="AR109" s="514"/>
      <c r="AS109" s="509"/>
      <c r="AT109" s="509"/>
      <c r="AU109" s="509"/>
      <c r="AV109" s="514"/>
      <c r="AW109" s="515"/>
      <c r="AX109" s="509"/>
      <c r="AY109" s="509"/>
      <c r="AZ109" s="514"/>
      <c r="BA109" s="509"/>
      <c r="BB109" s="518"/>
      <c r="BC109" s="518"/>
      <c r="BD109" s="518"/>
      <c r="BE109" s="518"/>
      <c r="BF109" s="518"/>
      <c r="BG109" s="518"/>
      <c r="BH109" s="518"/>
      <c r="BI109" s="544"/>
      <c r="BJ109" s="546"/>
      <c r="BK109" s="546"/>
      <c r="BL109" s="546"/>
      <c r="BM109" s="546"/>
      <c r="BN109" s="518"/>
      <c r="BO109" s="518"/>
      <c r="BP109" s="535"/>
      <c r="BQ109" s="535"/>
      <c r="BR109" s="418"/>
      <c r="BS109" s="418"/>
      <c r="BT109" s="418"/>
      <c r="BU109" s="418"/>
    </row>
    <row r="110" spans="1:73" ht="15" customHeight="1" x14ac:dyDescent="0.25">
      <c r="A110" s="557"/>
      <c r="B110" s="554"/>
      <c r="C110" s="557"/>
      <c r="D110" s="557"/>
      <c r="E110" s="557"/>
      <c r="F110" s="557"/>
      <c r="G110" s="554"/>
      <c r="H110" s="604"/>
      <c r="I110" s="357"/>
      <c r="J110" s="557"/>
      <c r="K110" s="514"/>
      <c r="L110" s="557"/>
      <c r="M110" s="515"/>
      <c r="N110" s="559"/>
      <c r="O110" s="559"/>
      <c r="P110" s="562"/>
      <c r="Q110" s="599"/>
      <c r="R110" s="599"/>
      <c r="S110" s="562"/>
      <c r="T110" s="559"/>
      <c r="U110" s="559"/>
      <c r="V110" s="559"/>
      <c r="W110" s="559"/>
      <c r="X110" s="348">
        <v>4</v>
      </c>
      <c r="Y110" s="340"/>
      <c r="Z110" s="340"/>
      <c r="AA110" s="340"/>
      <c r="AB110" s="376" t="str">
        <f t="shared" si="39"/>
        <v xml:space="preserve">  </v>
      </c>
      <c r="AC110" s="380"/>
      <c r="AD110" s="378" t="s">
        <v>487</v>
      </c>
      <c r="AE110" s="378" t="s">
        <v>487</v>
      </c>
      <c r="AF110" s="341"/>
      <c r="AG110" s="378" t="s">
        <v>487</v>
      </c>
      <c r="AH110" s="342"/>
      <c r="AI110" s="342"/>
      <c r="AJ110" s="342"/>
      <c r="AK110" s="342"/>
      <c r="AL110" s="378" t="str">
        <f t="shared" si="42"/>
        <v/>
      </c>
      <c r="AM110" s="378">
        <f>IF(AE110='4 FORMULAS'!$D$50,AM109-(AM109*AL110),AM109)</f>
        <v>0.24</v>
      </c>
      <c r="AN110" s="378">
        <f>IF(AE110='4 FORMULAS'!$D$52,$AN109-(AN109*$AL110),AN109)</f>
        <v>0.2</v>
      </c>
      <c r="AO110" s="568"/>
      <c r="AP110" s="568"/>
      <c r="AQ110" s="514"/>
      <c r="AR110" s="514"/>
      <c r="AS110" s="509"/>
      <c r="AT110" s="509"/>
      <c r="AU110" s="509"/>
      <c r="AV110" s="514"/>
      <c r="AW110" s="515"/>
      <c r="AX110" s="509"/>
      <c r="AY110" s="509"/>
      <c r="AZ110" s="514"/>
      <c r="BA110" s="509"/>
      <c r="BB110" s="518"/>
      <c r="BC110" s="518"/>
      <c r="BD110" s="518"/>
      <c r="BE110" s="518"/>
      <c r="BF110" s="518"/>
      <c r="BG110" s="518"/>
      <c r="BH110" s="518"/>
      <c r="BI110" s="544"/>
      <c r="BJ110" s="546"/>
      <c r="BK110" s="546"/>
      <c r="BL110" s="546"/>
      <c r="BM110" s="546"/>
      <c r="BN110" s="518"/>
      <c r="BO110" s="518"/>
      <c r="BP110" s="535"/>
      <c r="BQ110" s="535"/>
      <c r="BR110" s="418"/>
      <c r="BS110" s="418"/>
      <c r="BT110" s="418"/>
      <c r="BU110" s="418"/>
    </row>
    <row r="111" spans="1:73" ht="15" customHeight="1" x14ac:dyDescent="0.25">
      <c r="A111" s="557"/>
      <c r="B111" s="554"/>
      <c r="C111" s="557"/>
      <c r="D111" s="557"/>
      <c r="E111" s="557"/>
      <c r="F111" s="557"/>
      <c r="G111" s="554"/>
      <c r="H111" s="604"/>
      <c r="I111" s="357"/>
      <c r="J111" s="557"/>
      <c r="K111" s="514"/>
      <c r="L111" s="557"/>
      <c r="M111" s="515"/>
      <c r="N111" s="559"/>
      <c r="O111" s="559"/>
      <c r="P111" s="562"/>
      <c r="Q111" s="599"/>
      <c r="R111" s="599"/>
      <c r="S111" s="562"/>
      <c r="T111" s="559"/>
      <c r="U111" s="559"/>
      <c r="V111" s="559"/>
      <c r="W111" s="559"/>
      <c r="X111" s="348">
        <v>5</v>
      </c>
      <c r="Y111" s="340"/>
      <c r="Z111" s="340"/>
      <c r="AA111" s="340"/>
      <c r="AB111" s="376" t="str">
        <f t="shared" si="39"/>
        <v xml:space="preserve">  </v>
      </c>
      <c r="AC111" s="380"/>
      <c r="AD111" s="378" t="s">
        <v>487</v>
      </c>
      <c r="AE111" s="378" t="s">
        <v>487</v>
      </c>
      <c r="AF111" s="341"/>
      <c r="AG111" s="378" t="s">
        <v>487</v>
      </c>
      <c r="AH111" s="342"/>
      <c r="AI111" s="342"/>
      <c r="AJ111" s="342"/>
      <c r="AK111" s="342"/>
      <c r="AL111" s="378" t="str">
        <f t="shared" si="42"/>
        <v/>
      </c>
      <c r="AM111" s="378">
        <f>IF(AE111='4 FORMULAS'!$D$50,AM110-(AM110*AL111),AM110)</f>
        <v>0.24</v>
      </c>
      <c r="AN111" s="378">
        <f>IF(AE111='4 FORMULAS'!$D$52,$AN110-(AN110*$AL111),AN110)</f>
        <v>0.2</v>
      </c>
      <c r="AO111" s="568"/>
      <c r="AP111" s="568"/>
      <c r="AQ111" s="514"/>
      <c r="AR111" s="514"/>
      <c r="AS111" s="509"/>
      <c r="AT111" s="509"/>
      <c r="AU111" s="509"/>
      <c r="AV111" s="514"/>
      <c r="AW111" s="515"/>
      <c r="AX111" s="509"/>
      <c r="AY111" s="509"/>
      <c r="AZ111" s="514"/>
      <c r="BA111" s="509"/>
      <c r="BB111" s="518"/>
      <c r="BC111" s="518"/>
      <c r="BD111" s="518"/>
      <c r="BE111" s="518"/>
      <c r="BF111" s="518"/>
      <c r="BG111" s="518"/>
      <c r="BH111" s="518"/>
      <c r="BI111" s="544"/>
      <c r="BJ111" s="546"/>
      <c r="BK111" s="546"/>
      <c r="BL111" s="546"/>
      <c r="BM111" s="546"/>
      <c r="BN111" s="518"/>
      <c r="BO111" s="518"/>
      <c r="BP111" s="535"/>
      <c r="BQ111" s="535"/>
      <c r="BR111" s="418"/>
      <c r="BS111" s="418"/>
      <c r="BT111" s="418"/>
      <c r="BU111" s="418"/>
    </row>
    <row r="112" spans="1:73" ht="15" customHeight="1" thickBot="1" x14ac:dyDescent="0.3">
      <c r="A112" s="557"/>
      <c r="B112" s="555"/>
      <c r="C112" s="557"/>
      <c r="D112" s="557"/>
      <c r="E112" s="557"/>
      <c r="F112" s="557"/>
      <c r="G112" s="555"/>
      <c r="H112" s="604"/>
      <c r="I112" s="357"/>
      <c r="J112" s="557"/>
      <c r="K112" s="514"/>
      <c r="L112" s="557"/>
      <c r="M112" s="515"/>
      <c r="N112" s="559"/>
      <c r="O112" s="559"/>
      <c r="P112" s="562"/>
      <c r="Q112" s="599"/>
      <c r="R112" s="599"/>
      <c r="S112" s="562"/>
      <c r="T112" s="559"/>
      <c r="U112" s="559"/>
      <c r="V112" s="559"/>
      <c r="W112" s="559"/>
      <c r="X112" s="348">
        <v>6</v>
      </c>
      <c r="Y112" s="340"/>
      <c r="Z112" s="340"/>
      <c r="AA112" s="340"/>
      <c r="AB112" s="376" t="str">
        <f t="shared" si="39"/>
        <v xml:space="preserve">  </v>
      </c>
      <c r="AC112" s="380"/>
      <c r="AD112" s="378" t="s">
        <v>487</v>
      </c>
      <c r="AE112" s="378" t="s">
        <v>487</v>
      </c>
      <c r="AF112" s="341"/>
      <c r="AG112" s="378" t="s">
        <v>487</v>
      </c>
      <c r="AH112" s="342"/>
      <c r="AI112" s="342"/>
      <c r="AJ112" s="342"/>
      <c r="AK112" s="342"/>
      <c r="AL112" s="378" t="str">
        <f t="shared" si="42"/>
        <v/>
      </c>
      <c r="AM112" s="378">
        <f>IF(AE112='4 FORMULAS'!$D$50,AM111-(AM111*AL112),AM111)</f>
        <v>0.24</v>
      </c>
      <c r="AN112" s="378">
        <f>IF(AE112='4 FORMULAS'!$D$52,$AN111-(AN111*$AL112),AN111)</f>
        <v>0.2</v>
      </c>
      <c r="AO112" s="568"/>
      <c r="AP112" s="568"/>
      <c r="AQ112" s="514"/>
      <c r="AR112" s="514"/>
      <c r="AS112" s="510"/>
      <c r="AT112" s="510"/>
      <c r="AU112" s="510"/>
      <c r="AV112" s="514"/>
      <c r="AW112" s="515"/>
      <c r="AX112" s="510"/>
      <c r="AY112" s="510"/>
      <c r="AZ112" s="514"/>
      <c r="BA112" s="510"/>
      <c r="BB112" s="519"/>
      <c r="BC112" s="519"/>
      <c r="BD112" s="519"/>
      <c r="BE112" s="519"/>
      <c r="BF112" s="519"/>
      <c r="BG112" s="519"/>
      <c r="BH112" s="519"/>
      <c r="BI112" s="545"/>
      <c r="BJ112" s="546"/>
      <c r="BK112" s="546"/>
      <c r="BL112" s="546"/>
      <c r="BM112" s="546"/>
      <c r="BN112" s="519"/>
      <c r="BO112" s="519"/>
      <c r="BP112" s="535"/>
      <c r="BQ112" s="535"/>
      <c r="BR112" s="418"/>
      <c r="BS112" s="418"/>
      <c r="BT112" s="418"/>
      <c r="BU112" s="418"/>
    </row>
    <row r="113" spans="1:73" ht="66" customHeight="1" x14ac:dyDescent="0.25">
      <c r="A113" s="557" t="s">
        <v>124</v>
      </c>
      <c r="B113" s="556" t="s">
        <v>535</v>
      </c>
      <c r="C113" s="557" t="s">
        <v>178</v>
      </c>
      <c r="D113" s="557" t="s">
        <v>188</v>
      </c>
      <c r="E113" s="557" t="s">
        <v>563</v>
      </c>
      <c r="F113" s="557" t="s">
        <v>564</v>
      </c>
      <c r="G113" s="553" t="s">
        <v>565</v>
      </c>
      <c r="H113" s="604" t="str">
        <f t="shared" ref="H113" si="64">+CONCATENATE(D113," ","por"," ",E113," ","a causa de"," ",F113)</f>
        <v>Posibilidad de afectación económica y reputacional por Retraso en el recobro de los dineros pagados por concepto de incapacidades, ante las EPS y las aseguradoras a causa de inconsistencias en el reporte de incapacidades por enfermedad general o de tipo profesional en los aplicativos del sistema de información de nómina y operador.</v>
      </c>
      <c r="I113" s="357"/>
      <c r="J113" s="557" t="s">
        <v>174</v>
      </c>
      <c r="K113" s="514" t="str">
        <f>IFERROR(VLOOKUP('2 MAPA FINAL'!$J113,Tabla3[],2,0),"")</f>
        <v>Eventos relacionados con las conductas o comportamientos de los empleados que afectan la Integridad Pública</v>
      </c>
      <c r="L113" s="557">
        <v>61</v>
      </c>
      <c r="M113" s="515" t="str">
        <f>+IF(L113="","",IF(L113&lt;='3 FORMULA PROBABILIDADES'!$S$9,'3 FORMULA PROBABILIDADES'!$Q$9,IF(L113&lt;='3 FORMULA PROBABILIDADES'!$S$10,'3 FORMULA PROBABILIDADES'!$Q$10,IF(L113&lt;='3 FORMULA PROBABILIDADES'!$S$11,'3 FORMULA PROBABILIDADES'!$Q$11,IF(L113&lt;='3 FORMULA PROBABILIDADES'!$S$12,'3 FORMULA PROBABILIDADES'!$Q$12,IF(L113&gt;='3 FORMULA PROBABILIDADES'!$R$13,'3 FORMULA PROBABILIDADES'!$Q$13,""))))))</f>
        <v>La actividad que conlleva el riesgo se ejecuta de 25 a 500 veces por año</v>
      </c>
      <c r="N113" s="559">
        <f>+IF(M113="","",IF(M113='3 FORMULA PROBABILIDADES'!$Q$9, '3 FORMULA PROBABILIDADES'!$T$9,IF(M113='3 FORMULA PROBABILIDADES'!$Q$10, '3 FORMULA PROBABILIDADES'!$T$10,IF(M113='3 FORMULA PROBABILIDADES'!$Q$11, '3 FORMULA PROBABILIDADES'!$T$11,IF(M113='3 FORMULA PROBABILIDADES'!$Q$12, '3 FORMULA PROBABILIDADES'!$T$12,IF(M113='3 FORMULA PROBABILIDADES'!$Q$13, '3 FORMULA PROBABILIDADES'!$T$13))))))</f>
        <v>0.6</v>
      </c>
      <c r="O113" s="559" t="str">
        <f>+IF(M113="","",IF(M113='3 FORMULA PROBABILIDADES'!$Q$9, '3 FORMULA PROBABILIDADES'!$P$9,IF(M113='3 FORMULA PROBABILIDADES'!$Q$10, '3 FORMULA PROBABILIDADES'!$P$10,IF(M113='3 FORMULA PROBABILIDADES'!$Q$11, '3 FORMULA PROBABILIDADES'!$P$11,IF(M113='3 FORMULA PROBABILIDADES'!$Q$12, '3 FORMULA PROBABILIDADES'!$P$12,IF(M113='3 FORMULA PROBABILIDADES'!$Q$13, '3 FORMULA PROBABILIDADES'!$P$13))))))</f>
        <v>Media</v>
      </c>
      <c r="P113" s="562" t="s">
        <v>267</v>
      </c>
      <c r="Q113" s="599">
        <f>+IF(P113="","",IF(P113="N/A","",IF(OR(P113='3 FORMULA PROBABILIDADES'!$X$9, P113='3 FORMULA PROBABILIDADES'!$Y$9), '3 FORMULA PROBABILIDADES'!$W$9,IF(OR(P113='3 FORMULA PROBABILIDADES'!$X$10, P113='3 FORMULA PROBABILIDADES'!$Y$10), '3 FORMULA PROBABILIDADES'!$W$10,IF(OR(P113='3 FORMULA PROBABILIDADES'!$X$11, P113='3 FORMULA PROBABILIDADES'!$Y$11), '3 FORMULA PROBABILIDADES'!$W$11,IF(OR(P113='3 FORMULA PROBABILIDADES'!$X$12, P113='3 FORMULA PROBABILIDADES'!$Y$12), '3 FORMULA PROBABILIDADES'!$W$12,IF(OR(P113='3 FORMULA PROBABILIDADES'!$X$13, P113='3 FORMULA PROBABILIDADES'!$Y$13), '3 FORMULA PROBABILIDADES'!$W$13)))))))</f>
        <v>0.2</v>
      </c>
      <c r="R113" s="599" t="str">
        <f>+IF(P113="","",IF(P113="N/A","",IF(OR(P113='3 FORMULA PROBABILIDADES'!$X$9, P113='3 FORMULA PROBABILIDADES'!$Y$9), '3 FORMULA PROBABILIDADES'!$V$9,IF(OR(P113='3 FORMULA PROBABILIDADES'!$X$10, P113='3 FORMULA PROBABILIDADES'!$Y$10), '3 FORMULA PROBABILIDADES'!$V$10,IF(OR(P113='3 FORMULA PROBABILIDADES'!$X$11, P113='3 FORMULA PROBABILIDADES'!$Y$11), '3 FORMULA PROBABILIDADES'!$V$11,IF(OR(P113='3 FORMULA PROBABILIDADES'!$X$12, P113='3 FORMULA PROBABILIDADES'!$Y$12), '3 FORMULA PROBABILIDADES'!$V$12,IF(OR(P113='3 FORMULA PROBABILIDADES'!$X$13, P113='3 FORMULA PROBABILIDADES'!$Y$13), '3 FORMULA PROBABILIDADES'!$V$13)))))))</f>
        <v>Leve</v>
      </c>
      <c r="S113" s="562" t="s">
        <v>380</v>
      </c>
      <c r="T113" s="559">
        <f>+IF(S113="","",IF(S113="N/A","",IF(OR(S113='3 FORMULA PROBABILIDADES'!$X$9, S113='3 FORMULA PROBABILIDADES'!$Y$9), '3 FORMULA PROBABILIDADES'!$W$9,IF(OR(S113='3 FORMULA PROBABILIDADES'!$X$10, S113='3 FORMULA PROBABILIDADES'!$Y$10), '3 FORMULA PROBABILIDADES'!$W$10,IF(OR(S113='3 FORMULA PROBABILIDADES'!$X$11, S113='3 FORMULA PROBABILIDADES'!$Y$11), '3 FORMULA PROBABILIDADES'!$W$11,IF(OR(S113='3 FORMULA PROBABILIDADES'!$X$12, S113='3 FORMULA PROBABILIDADES'!$Y$12), '3 FORMULA PROBABILIDADES'!$W$12,IF(OR(S113='3 FORMULA PROBABILIDADES'!$X$13, S113='3 FORMULA PROBABILIDADES'!$Y$13), '3 FORMULA PROBABILIDADES'!$W$13)))))))</f>
        <v>0.4</v>
      </c>
      <c r="U113" s="559" t="str">
        <f>+IF(S113="","",IF(S113="N/A","",IF(OR(S113='3 FORMULA PROBABILIDADES'!$X$9, S113='3 FORMULA PROBABILIDADES'!$Y$9), '3 FORMULA PROBABILIDADES'!$V$9,IF(OR(S113='3 FORMULA PROBABILIDADES'!$X$10, S113='3 FORMULA PROBABILIDADES'!$Y$10), '3 FORMULA PROBABILIDADES'!$V$10,IF(OR(S113='3 FORMULA PROBABILIDADES'!$X$11, S113='3 FORMULA PROBABILIDADES'!$Y$11), '3 FORMULA PROBABILIDADES'!$V$11,IF(OR(S113='3 FORMULA PROBABILIDADES'!$X$12, S113='3 FORMULA PROBABILIDADES'!$Y$12), '3 FORMULA PROBABILIDADES'!$V$12,IF(OR(S113='3 FORMULA PROBABILIDADES'!$X$13, S113='3 FORMULA PROBABILIDADES'!$Y$13), '3 FORMULA PROBABILIDADES'!$V$13)))))))</f>
        <v>Menor</v>
      </c>
      <c r="V113" s="559">
        <f t="shared" ref="V113" si="65">+IF(Q113="",T113,IF(T113="",Q113,IF(Q113&gt;T113,Q113,T113)))</f>
        <v>0.4</v>
      </c>
      <c r="W113" s="559" t="str">
        <f>+IF(V113="","",IF(V113='3 FORMULA PROBABILIDADES'!$W$9, '3 FORMULA PROBABILIDADES'!$V$9,IF(V113='3 FORMULA PROBABILIDADES'!$W$10, '3 FORMULA PROBABILIDADES'!$V$10,IF(V113='3 FORMULA PROBABILIDADES'!$W$11, '3 FORMULA PROBABILIDADES'!$V$11,IF(V113='3 FORMULA PROBABILIDADES'!$W$12, '3 FORMULA PROBABILIDADES'!$V$12,IF(V113='3 FORMULA PROBABILIDADES'!$W$13, '3 FORMULA PROBABILIDADES'!$V$13))))))</f>
        <v>Menor</v>
      </c>
      <c r="X113" s="348">
        <v>1</v>
      </c>
      <c r="Y113" s="340" t="s">
        <v>593</v>
      </c>
      <c r="Z113" s="340" t="s">
        <v>596</v>
      </c>
      <c r="AA113" s="340" t="s">
        <v>597</v>
      </c>
      <c r="AB113" s="376" t="str">
        <f t="shared" si="39"/>
        <v>Responsable del Procedimiento de Incapacidades gestiona las actividades de recobro de incapacidades que permitan depuración de la cartera por el concepto de incapacidades.</v>
      </c>
      <c r="AC113" s="380" t="s">
        <v>143</v>
      </c>
      <c r="AD113" s="378">
        <v>0.25</v>
      </c>
      <c r="AE113" s="378" t="s">
        <v>149</v>
      </c>
      <c r="AF113" s="341" t="s">
        <v>155</v>
      </c>
      <c r="AG113" s="378">
        <v>0.15</v>
      </c>
      <c r="AH113" s="342" t="s">
        <v>145</v>
      </c>
      <c r="AI113" s="342" t="s">
        <v>146</v>
      </c>
      <c r="AJ113" s="342" t="s">
        <v>147</v>
      </c>
      <c r="AK113" s="342" t="s">
        <v>148</v>
      </c>
      <c r="AL113" s="378">
        <f t="shared" si="42"/>
        <v>0.4</v>
      </c>
      <c r="AM113" s="378">
        <f>IF(AE113='4 FORMULAS'!$D$50,N113-(N113*AL113),N113)</f>
        <v>0.36</v>
      </c>
      <c r="AN113" s="378">
        <f>IF(AE113='4 FORMULAS'!$D$52,$V113-($V113*$AL113),$V113)</f>
        <v>0.4</v>
      </c>
      <c r="AO113" s="568">
        <f t="shared" ref="AO113:AP113" si="66">+IF(AM118="","",AM118)</f>
        <v>0.36</v>
      </c>
      <c r="AP113" s="568">
        <f t="shared" si="66"/>
        <v>0.4</v>
      </c>
      <c r="AQ113" s="514" t="str">
        <f t="shared" si="54"/>
        <v>Bajo</v>
      </c>
      <c r="AR113" s="514" t="s">
        <v>598</v>
      </c>
      <c r="AS113" s="508" t="s">
        <v>598</v>
      </c>
      <c r="AT113" s="508" t="s">
        <v>598</v>
      </c>
      <c r="AU113" s="508" t="s">
        <v>603</v>
      </c>
      <c r="AV113" s="513">
        <v>46148</v>
      </c>
      <c r="AW113" s="515" t="s">
        <v>1089</v>
      </c>
      <c r="AX113" s="508"/>
      <c r="AY113" s="508"/>
      <c r="AZ113" s="514"/>
      <c r="BA113" s="508" t="s">
        <v>598</v>
      </c>
      <c r="BB113" s="517" t="s">
        <v>325</v>
      </c>
      <c r="BC113" s="517" t="s">
        <v>324</v>
      </c>
      <c r="BD113" s="517" t="s">
        <v>973</v>
      </c>
      <c r="BE113" s="517" t="s">
        <v>324</v>
      </c>
      <c r="BF113" s="517" t="s">
        <v>946</v>
      </c>
      <c r="BG113" s="517" t="s">
        <v>946</v>
      </c>
      <c r="BH113" s="547">
        <v>0.33</v>
      </c>
      <c r="BI113" s="543"/>
      <c r="BJ113" s="546"/>
      <c r="BK113" s="546"/>
      <c r="BL113" s="546"/>
      <c r="BM113" s="546"/>
      <c r="BN113" s="517"/>
      <c r="BO113" s="517"/>
      <c r="BP113" s="535"/>
      <c r="BQ113" s="535" t="s">
        <v>1072</v>
      </c>
      <c r="BR113" s="418"/>
      <c r="BS113" s="418"/>
      <c r="BT113" s="418"/>
      <c r="BU113" s="418"/>
    </row>
    <row r="114" spans="1:73" ht="15" customHeight="1" x14ac:dyDescent="0.25">
      <c r="A114" s="557"/>
      <c r="B114" s="554"/>
      <c r="C114" s="557"/>
      <c r="D114" s="557"/>
      <c r="E114" s="557"/>
      <c r="F114" s="557"/>
      <c r="G114" s="554"/>
      <c r="H114" s="604"/>
      <c r="I114" s="357"/>
      <c r="J114" s="557"/>
      <c r="K114" s="514"/>
      <c r="L114" s="557"/>
      <c r="M114" s="515"/>
      <c r="N114" s="559"/>
      <c r="O114" s="559"/>
      <c r="P114" s="562"/>
      <c r="Q114" s="599"/>
      <c r="R114" s="599"/>
      <c r="S114" s="562"/>
      <c r="T114" s="559"/>
      <c r="U114" s="559"/>
      <c r="V114" s="559"/>
      <c r="W114" s="559"/>
      <c r="X114" s="348">
        <v>2</v>
      </c>
      <c r="Y114" s="340"/>
      <c r="Z114" s="340"/>
      <c r="AA114" s="340"/>
      <c r="AB114" s="376" t="str">
        <f t="shared" si="39"/>
        <v xml:space="preserve">  </v>
      </c>
      <c r="AC114" s="380"/>
      <c r="AD114" s="378" t="str">
        <f>+IFERROR(VLOOKUP($AC114,'4 FORMULAS'!$B$50:$C$52,2,0),"")</f>
        <v/>
      </c>
      <c r="AE114" s="378" t="str">
        <f>+IFERROR(VLOOKUP($L114,'4 FORMULAS'!$B$50:$D$52,3,0),"")</f>
        <v/>
      </c>
      <c r="AF114" s="341"/>
      <c r="AG114" s="378" t="str">
        <f>+IFERROR(VLOOKUP($AF114,'4 FORMULAS'!$B$53:$C$54,2,0),"")</f>
        <v/>
      </c>
      <c r="AH114" s="342"/>
      <c r="AI114" s="342"/>
      <c r="AJ114" s="342"/>
      <c r="AK114" s="342"/>
      <c r="AL114" s="378" t="str">
        <f t="shared" si="42"/>
        <v/>
      </c>
      <c r="AM114" s="378">
        <f>IF(AE114='4 FORMULAS'!$D$50,AM113-(AM113*AL114),AM113)</f>
        <v>0.36</v>
      </c>
      <c r="AN114" s="378">
        <f>IF(AE114='4 FORMULAS'!$D$52,$AN113-(AN113*$AL114),AN113)</f>
        <v>0.4</v>
      </c>
      <c r="AO114" s="568"/>
      <c r="AP114" s="568"/>
      <c r="AQ114" s="514"/>
      <c r="AR114" s="514"/>
      <c r="AS114" s="509"/>
      <c r="AT114" s="509"/>
      <c r="AU114" s="509"/>
      <c r="AV114" s="514"/>
      <c r="AW114" s="515"/>
      <c r="AX114" s="509"/>
      <c r="AY114" s="509"/>
      <c r="AZ114" s="514"/>
      <c r="BA114" s="509"/>
      <c r="BB114" s="518"/>
      <c r="BC114" s="518"/>
      <c r="BD114" s="518"/>
      <c r="BE114" s="518"/>
      <c r="BF114" s="518"/>
      <c r="BG114" s="518"/>
      <c r="BH114" s="518"/>
      <c r="BI114" s="544"/>
      <c r="BJ114" s="546"/>
      <c r="BK114" s="546"/>
      <c r="BL114" s="546"/>
      <c r="BM114" s="546"/>
      <c r="BN114" s="518"/>
      <c r="BO114" s="518"/>
      <c r="BP114" s="535"/>
      <c r="BQ114" s="535"/>
      <c r="BR114" s="418"/>
      <c r="BS114" s="418"/>
      <c r="BT114" s="418"/>
      <c r="BU114" s="418"/>
    </row>
    <row r="115" spans="1:73" ht="15" customHeight="1" x14ac:dyDescent="0.25">
      <c r="A115" s="557"/>
      <c r="B115" s="554"/>
      <c r="C115" s="557"/>
      <c r="D115" s="557"/>
      <c r="E115" s="557"/>
      <c r="F115" s="557"/>
      <c r="G115" s="554"/>
      <c r="H115" s="604"/>
      <c r="I115" s="357"/>
      <c r="J115" s="557"/>
      <c r="K115" s="514"/>
      <c r="L115" s="557"/>
      <c r="M115" s="515"/>
      <c r="N115" s="559"/>
      <c r="O115" s="559"/>
      <c r="P115" s="562"/>
      <c r="Q115" s="599"/>
      <c r="R115" s="599"/>
      <c r="S115" s="562"/>
      <c r="T115" s="559"/>
      <c r="U115" s="559"/>
      <c r="V115" s="559"/>
      <c r="W115" s="559"/>
      <c r="X115" s="348">
        <v>3</v>
      </c>
      <c r="Y115" s="340"/>
      <c r="Z115" s="340"/>
      <c r="AA115" s="340"/>
      <c r="AB115" s="376" t="str">
        <f t="shared" si="39"/>
        <v xml:space="preserve">  </v>
      </c>
      <c r="AC115" s="380"/>
      <c r="AD115" s="378" t="str">
        <f>+IFERROR(VLOOKUP($AC115,'4 FORMULAS'!$B$50:$C$52,2,0),"")</f>
        <v/>
      </c>
      <c r="AE115" s="378" t="str">
        <f>+IFERROR(VLOOKUP($L115,'4 FORMULAS'!$B$50:$D$52,3,0),"")</f>
        <v/>
      </c>
      <c r="AF115" s="341"/>
      <c r="AG115" s="378" t="str">
        <f>+IFERROR(VLOOKUP($AF115,'4 FORMULAS'!$B$53:$C$54,2,0),"")</f>
        <v/>
      </c>
      <c r="AH115" s="342"/>
      <c r="AI115" s="342"/>
      <c r="AJ115" s="342"/>
      <c r="AK115" s="342"/>
      <c r="AL115" s="378" t="str">
        <f t="shared" si="42"/>
        <v/>
      </c>
      <c r="AM115" s="378">
        <f>IF(AE115='4 FORMULAS'!$D$50,AM114-(AM114*AL115),AM114)</f>
        <v>0.36</v>
      </c>
      <c r="AN115" s="378">
        <f>IF(AE115='4 FORMULAS'!$D$52,$AN114-(AN114*$AL115),AN114)</f>
        <v>0.4</v>
      </c>
      <c r="AO115" s="568"/>
      <c r="AP115" s="568"/>
      <c r="AQ115" s="514"/>
      <c r="AR115" s="514"/>
      <c r="AS115" s="509"/>
      <c r="AT115" s="509"/>
      <c r="AU115" s="509"/>
      <c r="AV115" s="514"/>
      <c r="AW115" s="515"/>
      <c r="AX115" s="509"/>
      <c r="AY115" s="509"/>
      <c r="AZ115" s="514"/>
      <c r="BA115" s="509"/>
      <c r="BB115" s="518"/>
      <c r="BC115" s="518"/>
      <c r="BD115" s="518"/>
      <c r="BE115" s="518"/>
      <c r="BF115" s="518"/>
      <c r="BG115" s="518"/>
      <c r="BH115" s="518"/>
      <c r="BI115" s="544"/>
      <c r="BJ115" s="546"/>
      <c r="BK115" s="546"/>
      <c r="BL115" s="546"/>
      <c r="BM115" s="546"/>
      <c r="BN115" s="518"/>
      <c r="BO115" s="518"/>
      <c r="BP115" s="535"/>
      <c r="BQ115" s="535"/>
      <c r="BR115" s="418"/>
      <c r="BS115" s="418"/>
      <c r="BT115" s="418"/>
      <c r="BU115" s="418"/>
    </row>
    <row r="116" spans="1:73" ht="15" customHeight="1" x14ac:dyDescent="0.25">
      <c r="A116" s="557"/>
      <c r="B116" s="554"/>
      <c r="C116" s="557"/>
      <c r="D116" s="557"/>
      <c r="E116" s="557"/>
      <c r="F116" s="557"/>
      <c r="G116" s="554"/>
      <c r="H116" s="604"/>
      <c r="I116" s="357"/>
      <c r="J116" s="557"/>
      <c r="K116" s="514"/>
      <c r="L116" s="557"/>
      <c r="M116" s="515"/>
      <c r="N116" s="559"/>
      <c r="O116" s="559"/>
      <c r="P116" s="562"/>
      <c r="Q116" s="599"/>
      <c r="R116" s="599"/>
      <c r="S116" s="562"/>
      <c r="T116" s="559"/>
      <c r="U116" s="559"/>
      <c r="V116" s="559"/>
      <c r="W116" s="559"/>
      <c r="X116" s="348">
        <v>4</v>
      </c>
      <c r="Y116" s="340"/>
      <c r="Z116" s="340"/>
      <c r="AA116" s="340"/>
      <c r="AB116" s="376" t="str">
        <f t="shared" si="39"/>
        <v xml:space="preserve">  </v>
      </c>
      <c r="AC116" s="380"/>
      <c r="AD116" s="378" t="str">
        <f>+IFERROR(VLOOKUP($AC116,'4 FORMULAS'!$B$50:$C$52,2,0),"")</f>
        <v/>
      </c>
      <c r="AE116" s="378" t="str">
        <f>+IFERROR(VLOOKUP($L116,'4 FORMULAS'!$B$50:$D$52,3,0),"")</f>
        <v/>
      </c>
      <c r="AF116" s="341"/>
      <c r="AG116" s="378" t="str">
        <f>+IFERROR(VLOOKUP($AF116,'4 FORMULAS'!$B$53:$C$54,2,0),"")</f>
        <v/>
      </c>
      <c r="AH116" s="342"/>
      <c r="AI116" s="342"/>
      <c r="AJ116" s="342"/>
      <c r="AK116" s="342"/>
      <c r="AL116" s="378" t="str">
        <f t="shared" si="42"/>
        <v/>
      </c>
      <c r="AM116" s="378">
        <f>IF(AE116='4 FORMULAS'!$D$50,AM115-(AM115*AL116),AM115)</f>
        <v>0.36</v>
      </c>
      <c r="AN116" s="378">
        <f>IF(AE116='4 FORMULAS'!$D$52,$AN115-(AN115*$AL116),AN115)</f>
        <v>0.4</v>
      </c>
      <c r="AO116" s="568"/>
      <c r="AP116" s="568"/>
      <c r="AQ116" s="514"/>
      <c r="AR116" s="514"/>
      <c r="AS116" s="509"/>
      <c r="AT116" s="509"/>
      <c r="AU116" s="509"/>
      <c r="AV116" s="514"/>
      <c r="AW116" s="515"/>
      <c r="AX116" s="509"/>
      <c r="AY116" s="509"/>
      <c r="AZ116" s="514"/>
      <c r="BA116" s="509"/>
      <c r="BB116" s="518"/>
      <c r="BC116" s="518"/>
      <c r="BD116" s="518"/>
      <c r="BE116" s="518"/>
      <c r="BF116" s="518"/>
      <c r="BG116" s="518"/>
      <c r="BH116" s="518"/>
      <c r="BI116" s="544"/>
      <c r="BJ116" s="546"/>
      <c r="BK116" s="546"/>
      <c r="BL116" s="546"/>
      <c r="BM116" s="546"/>
      <c r="BN116" s="518"/>
      <c r="BO116" s="518"/>
      <c r="BP116" s="535"/>
      <c r="BQ116" s="535"/>
      <c r="BR116" s="418"/>
      <c r="BS116" s="418"/>
      <c r="BT116" s="418"/>
      <c r="BU116" s="418"/>
    </row>
    <row r="117" spans="1:73" ht="15" customHeight="1" x14ac:dyDescent="0.25">
      <c r="A117" s="557"/>
      <c r="B117" s="554"/>
      <c r="C117" s="557"/>
      <c r="D117" s="557"/>
      <c r="E117" s="557"/>
      <c r="F117" s="557"/>
      <c r="G117" s="554"/>
      <c r="H117" s="604"/>
      <c r="I117" s="357"/>
      <c r="J117" s="557"/>
      <c r="K117" s="514"/>
      <c r="L117" s="557"/>
      <c r="M117" s="515"/>
      <c r="N117" s="559"/>
      <c r="O117" s="559"/>
      <c r="P117" s="562"/>
      <c r="Q117" s="599"/>
      <c r="R117" s="599"/>
      <c r="S117" s="562"/>
      <c r="T117" s="559"/>
      <c r="U117" s="559"/>
      <c r="V117" s="559"/>
      <c r="W117" s="559"/>
      <c r="X117" s="348">
        <v>5</v>
      </c>
      <c r="Y117" s="340"/>
      <c r="Z117" s="340"/>
      <c r="AA117" s="340"/>
      <c r="AB117" s="376" t="str">
        <f t="shared" si="39"/>
        <v xml:space="preserve">  </v>
      </c>
      <c r="AC117" s="380"/>
      <c r="AD117" s="378" t="str">
        <f>+IFERROR(VLOOKUP($AC117,'4 FORMULAS'!$B$50:$C$52,2,0),"")</f>
        <v/>
      </c>
      <c r="AE117" s="378" t="str">
        <f>+IFERROR(VLOOKUP($L117,'4 FORMULAS'!$B$50:$D$52,3,0),"")</f>
        <v/>
      </c>
      <c r="AF117" s="341"/>
      <c r="AG117" s="378" t="str">
        <f>+IFERROR(VLOOKUP($AF117,'4 FORMULAS'!$B$53:$C$54,2,0),"")</f>
        <v/>
      </c>
      <c r="AH117" s="342"/>
      <c r="AI117" s="342"/>
      <c r="AJ117" s="342"/>
      <c r="AK117" s="342"/>
      <c r="AL117" s="378" t="str">
        <f t="shared" si="42"/>
        <v/>
      </c>
      <c r="AM117" s="378">
        <f>IF(AE117='4 FORMULAS'!$D$50,AM116-(AM116*AL117),AM116)</f>
        <v>0.36</v>
      </c>
      <c r="AN117" s="378">
        <f>IF(AE117='4 FORMULAS'!$D$52,$AN116-(AN116*$AL117),AN116)</f>
        <v>0.4</v>
      </c>
      <c r="AO117" s="568"/>
      <c r="AP117" s="568"/>
      <c r="AQ117" s="514"/>
      <c r="AR117" s="514"/>
      <c r="AS117" s="509"/>
      <c r="AT117" s="509"/>
      <c r="AU117" s="509"/>
      <c r="AV117" s="514"/>
      <c r="AW117" s="515"/>
      <c r="AX117" s="509"/>
      <c r="AY117" s="509"/>
      <c r="AZ117" s="514"/>
      <c r="BA117" s="509"/>
      <c r="BB117" s="518"/>
      <c r="BC117" s="518"/>
      <c r="BD117" s="518"/>
      <c r="BE117" s="518"/>
      <c r="BF117" s="518"/>
      <c r="BG117" s="518"/>
      <c r="BH117" s="518"/>
      <c r="BI117" s="544"/>
      <c r="BJ117" s="546"/>
      <c r="BK117" s="546"/>
      <c r="BL117" s="546"/>
      <c r="BM117" s="546"/>
      <c r="BN117" s="518"/>
      <c r="BO117" s="518"/>
      <c r="BP117" s="535"/>
      <c r="BQ117" s="535"/>
      <c r="BR117" s="418"/>
      <c r="BS117" s="418"/>
      <c r="BT117" s="418"/>
      <c r="BU117" s="418"/>
    </row>
    <row r="118" spans="1:73" ht="15" customHeight="1" thickBot="1" x14ac:dyDescent="0.3">
      <c r="A118" s="557"/>
      <c r="B118" s="555"/>
      <c r="C118" s="557"/>
      <c r="D118" s="557"/>
      <c r="E118" s="557"/>
      <c r="F118" s="557"/>
      <c r="G118" s="555"/>
      <c r="H118" s="604"/>
      <c r="I118" s="357"/>
      <c r="J118" s="557"/>
      <c r="K118" s="514"/>
      <c r="L118" s="557"/>
      <c r="M118" s="515"/>
      <c r="N118" s="559"/>
      <c r="O118" s="559"/>
      <c r="P118" s="562"/>
      <c r="Q118" s="599"/>
      <c r="R118" s="599"/>
      <c r="S118" s="562"/>
      <c r="T118" s="559"/>
      <c r="U118" s="559"/>
      <c r="V118" s="559"/>
      <c r="W118" s="559"/>
      <c r="X118" s="348">
        <v>6</v>
      </c>
      <c r="Y118" s="340"/>
      <c r="Z118" s="340"/>
      <c r="AA118" s="340"/>
      <c r="AB118" s="376" t="str">
        <f t="shared" si="39"/>
        <v xml:space="preserve">  </v>
      </c>
      <c r="AC118" s="380"/>
      <c r="AD118" s="378" t="str">
        <f>+IFERROR(VLOOKUP($AC118,'4 FORMULAS'!$B$50:$C$52,2,0),"")</f>
        <v/>
      </c>
      <c r="AE118" s="378" t="str">
        <f>+IFERROR(VLOOKUP($L118,'4 FORMULAS'!$B$50:$D$52,3,0),"")</f>
        <v/>
      </c>
      <c r="AF118" s="341"/>
      <c r="AG118" s="378" t="str">
        <f>+IFERROR(VLOOKUP($AF118,'4 FORMULAS'!$B$53:$C$54,2,0),"")</f>
        <v/>
      </c>
      <c r="AH118" s="342"/>
      <c r="AI118" s="342"/>
      <c r="AJ118" s="342"/>
      <c r="AK118" s="342"/>
      <c r="AL118" s="378" t="str">
        <f t="shared" si="42"/>
        <v/>
      </c>
      <c r="AM118" s="378">
        <f>IF(AE118='4 FORMULAS'!$D$50,AM117-(AM117*AL118),AM117)</f>
        <v>0.36</v>
      </c>
      <c r="AN118" s="378">
        <f>IF(AE118='4 FORMULAS'!$D$52,$AN117-(AN117*$AL118),AN117)</f>
        <v>0.4</v>
      </c>
      <c r="AO118" s="568"/>
      <c r="AP118" s="568"/>
      <c r="AQ118" s="514"/>
      <c r="AR118" s="514"/>
      <c r="AS118" s="510"/>
      <c r="AT118" s="510"/>
      <c r="AU118" s="510"/>
      <c r="AV118" s="514"/>
      <c r="AW118" s="515"/>
      <c r="AX118" s="510"/>
      <c r="AY118" s="510"/>
      <c r="AZ118" s="514"/>
      <c r="BA118" s="510"/>
      <c r="BB118" s="519"/>
      <c r="BC118" s="519"/>
      <c r="BD118" s="519"/>
      <c r="BE118" s="519"/>
      <c r="BF118" s="519"/>
      <c r="BG118" s="519"/>
      <c r="BH118" s="519"/>
      <c r="BI118" s="545"/>
      <c r="BJ118" s="546"/>
      <c r="BK118" s="546"/>
      <c r="BL118" s="546"/>
      <c r="BM118" s="546"/>
      <c r="BN118" s="519"/>
      <c r="BO118" s="519"/>
      <c r="BP118" s="535"/>
      <c r="BQ118" s="535"/>
      <c r="BR118" s="418"/>
      <c r="BS118" s="418"/>
      <c r="BT118" s="418"/>
      <c r="BU118" s="418"/>
    </row>
    <row r="119" spans="1:73" ht="47.25" customHeight="1" x14ac:dyDescent="0.25">
      <c r="A119" s="557" t="s">
        <v>125</v>
      </c>
      <c r="B119" s="556" t="s">
        <v>614</v>
      </c>
      <c r="C119" s="555" t="s">
        <v>178</v>
      </c>
      <c r="D119" s="555" t="s">
        <v>107</v>
      </c>
      <c r="E119" s="555" t="s">
        <v>913</v>
      </c>
      <c r="F119" s="555" t="s">
        <v>914</v>
      </c>
      <c r="G119" s="553" t="s">
        <v>915</v>
      </c>
      <c r="H119" s="542" t="str">
        <f>+CONCATENATE(D119," "," ",E119," "," ",F119," ",G119)</f>
        <v>Posibilidad de afectación reputacional  por la distorsión de la información que se comunica interna y externamente  debido a que la información recibida este incompleta lo que ocasiona que se transmitan mensajes erroneos afectando la imagen de la Corporación</v>
      </c>
      <c r="I119" s="357"/>
      <c r="J119" s="555" t="s">
        <v>193</v>
      </c>
      <c r="K119" s="514" t="str">
        <f>IFERROR(VLOOKUP('2 MAPA FINAL'!$J119,Tabla3[],2,0),"")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19" s="557">
        <v>1</v>
      </c>
      <c r="M119" s="515" t="str">
        <f>+IF(L119="","",IF(L119&lt;='3 FORMULA PROBABILIDADES'!$S$9,'3 FORMULA PROBABILIDADES'!$Q$9,IF(L119&lt;='3 FORMULA PROBABILIDADES'!$S$10,'3 FORMULA PROBABILIDADES'!$Q$10,IF(L119&lt;='3 FORMULA PROBABILIDADES'!$S$11,'3 FORMULA PROBABILIDADES'!$Q$11,IF(L119&lt;='3 FORMULA PROBABILIDADES'!$S$12,'3 FORMULA PROBABILIDADES'!$Q$12,IF(L119&gt;='3 FORMULA PROBABILIDADES'!$R$13,'3 FORMULA PROBABILIDADES'!$Q$13,""))))))</f>
        <v>La actividad que conlleva el riesgo se ejecuta como máximos 2 veces por año</v>
      </c>
      <c r="N119" s="559">
        <f>+IF(M119="","",IF(M119='3 FORMULA PROBABILIDADES'!$Q$9, '3 FORMULA PROBABILIDADES'!$T$9,IF(M119='3 FORMULA PROBABILIDADES'!$Q$10, '3 FORMULA PROBABILIDADES'!$T$10,IF(M119='3 FORMULA PROBABILIDADES'!$Q$11, '3 FORMULA PROBABILIDADES'!$T$11,IF(M119='3 FORMULA PROBABILIDADES'!$Q$12, '3 FORMULA PROBABILIDADES'!$T$12,IF(M119='3 FORMULA PROBABILIDADES'!$Q$13, '3 FORMULA PROBABILIDADES'!$T$13))))))</f>
        <v>0.2</v>
      </c>
      <c r="O119" s="559" t="str">
        <f>+IF(M119="","",IF(M119='3 FORMULA PROBABILIDADES'!$Q$9, '3 FORMULA PROBABILIDADES'!$P$9,IF(M119='3 FORMULA PROBABILIDADES'!$Q$10, '3 FORMULA PROBABILIDADES'!$P$10,IF(M119='3 FORMULA PROBABILIDADES'!$Q$11, '3 FORMULA PROBABILIDADES'!$P$11,IF(M119='3 FORMULA PROBABILIDADES'!$Q$12, '3 FORMULA PROBABILIDADES'!$P$12,IF(M119='3 FORMULA PROBABILIDADES'!$Q$13, '3 FORMULA PROBABILIDADES'!$P$13))))))</f>
        <v>Muy Baja</v>
      </c>
      <c r="P119" s="562" t="s">
        <v>263</v>
      </c>
      <c r="Q119" s="599" t="str">
        <f>+IF(P119="","",IF(P119="N/A","",IF(OR(P119='3 FORMULA PROBABILIDADES'!$X$9, P119='3 FORMULA PROBABILIDADES'!$Y$9), '3 FORMULA PROBABILIDADES'!$W$9,IF(OR(P119='3 FORMULA PROBABILIDADES'!$X$10, P119='3 FORMULA PROBABILIDADES'!$Y$10), '3 FORMULA PROBABILIDADES'!$W$10,IF(OR(P119='3 FORMULA PROBABILIDADES'!$X$11, P119='3 FORMULA PROBABILIDADES'!$Y$11), '3 FORMULA PROBABILIDADES'!$W$11,IF(OR(P119='3 FORMULA PROBABILIDADES'!$X$12, P119='3 FORMULA PROBABILIDADES'!$Y$12), '3 FORMULA PROBABILIDADES'!$W$12,IF(OR(P119='3 FORMULA PROBABILIDADES'!$X$13, P119='3 FORMULA PROBABILIDADES'!$Y$13), '3 FORMULA PROBABILIDADES'!$W$13)))))))</f>
        <v/>
      </c>
      <c r="R119" s="599" t="str">
        <f>+IF(P119="","",IF(P119="N/A","",IF(OR(P119='3 FORMULA PROBABILIDADES'!$X$9, P119='3 FORMULA PROBABILIDADES'!$Y$9), '3 FORMULA PROBABILIDADES'!$V$9,IF(OR(P119='3 FORMULA PROBABILIDADES'!$X$10, P119='3 FORMULA PROBABILIDADES'!$Y$10), '3 FORMULA PROBABILIDADES'!$V$10,IF(OR(P119='3 FORMULA PROBABILIDADES'!$X$11, P119='3 FORMULA PROBABILIDADES'!$Y$11), '3 FORMULA PROBABILIDADES'!$V$11,IF(OR(P119='3 FORMULA PROBABILIDADES'!$X$12, P119='3 FORMULA PROBABILIDADES'!$Y$12), '3 FORMULA PROBABILIDADES'!$V$12,IF(OR(P119='3 FORMULA PROBABILIDADES'!$X$13, P119='3 FORMULA PROBABILIDADES'!$Y$13), '3 FORMULA PROBABILIDADES'!$V$13)))))))</f>
        <v/>
      </c>
      <c r="S119" s="574" t="s">
        <v>380</v>
      </c>
      <c r="T119" s="559">
        <f>+IF(S119="","",IF(S119="N/A","",IF(OR(S119='3 FORMULA PROBABILIDADES'!$X$9, S119='3 FORMULA PROBABILIDADES'!$Y$9), '3 FORMULA PROBABILIDADES'!$W$9,IF(OR(S119='3 FORMULA PROBABILIDADES'!$X$10, S119='3 FORMULA PROBABILIDADES'!$Y$10), '3 FORMULA PROBABILIDADES'!$W$10,IF(OR(S119='3 FORMULA PROBABILIDADES'!$X$11, S119='3 FORMULA PROBABILIDADES'!$Y$11), '3 FORMULA PROBABILIDADES'!$W$11,IF(OR(S119='3 FORMULA PROBABILIDADES'!$X$12, S119='3 FORMULA PROBABILIDADES'!$Y$12), '3 FORMULA PROBABILIDADES'!$W$12,IF(OR(S119='3 FORMULA PROBABILIDADES'!$X$13, S119='3 FORMULA PROBABILIDADES'!$Y$13), '3 FORMULA PROBABILIDADES'!$W$13)))))))</f>
        <v>0.4</v>
      </c>
      <c r="U119" s="559" t="str">
        <f>+IF(S119="","",IF(S119="N/A","",IF(OR(S119='3 FORMULA PROBABILIDADES'!$X$9, S119='3 FORMULA PROBABILIDADES'!$Y$9), '3 FORMULA PROBABILIDADES'!$V$9,IF(OR(S119='3 FORMULA PROBABILIDADES'!$X$10, S119='3 FORMULA PROBABILIDADES'!$Y$10), '3 FORMULA PROBABILIDADES'!$V$10,IF(OR(S119='3 FORMULA PROBABILIDADES'!$X$11, S119='3 FORMULA PROBABILIDADES'!$Y$11), '3 FORMULA PROBABILIDADES'!$V$11,IF(OR(S119='3 FORMULA PROBABILIDADES'!$X$12, S119='3 FORMULA PROBABILIDADES'!$Y$12), '3 FORMULA PROBABILIDADES'!$V$12,IF(OR(S119='3 FORMULA PROBABILIDADES'!$X$13, S119='3 FORMULA PROBABILIDADES'!$Y$13), '3 FORMULA PROBABILIDADES'!$V$13)))))))</f>
        <v>Menor</v>
      </c>
      <c r="V119" s="559">
        <f t="shared" ref="V119" si="67">+IF(Q119="",T119,IF(T119="",Q119,IF(Q119&gt;T119,Q119,T119)))</f>
        <v>0.4</v>
      </c>
      <c r="W119" s="559" t="str">
        <f>+IF(V119="","",IF(V119='3 FORMULA PROBABILIDADES'!$W$9, '3 FORMULA PROBABILIDADES'!$V$9,IF(V119='3 FORMULA PROBABILIDADES'!$W$10, '3 FORMULA PROBABILIDADES'!$V$10,IF(V119='3 FORMULA PROBABILIDADES'!$W$11, '3 FORMULA PROBABILIDADES'!$V$11,IF(V119='3 FORMULA PROBABILIDADES'!$W$12, '3 FORMULA PROBABILIDADES'!$V$12,IF(V119='3 FORMULA PROBABILIDADES'!$W$13, '3 FORMULA PROBABILIDADES'!$V$13))))))</f>
        <v>Menor</v>
      </c>
      <c r="X119" s="348">
        <v>1</v>
      </c>
      <c r="Y119" s="379" t="s">
        <v>916</v>
      </c>
      <c r="Z119" s="379" t="s">
        <v>784</v>
      </c>
      <c r="AA119" s="379" t="s">
        <v>618</v>
      </c>
      <c r="AB119" s="376" t="str">
        <f t="shared" ref="AB119:AB124" si="68">+CONCATENATE(Y119," ",Z119," ",AA119)</f>
        <v>La Jefe Área Oficina Asesora de Comunicaciones y Protocolo aplica el procedimiento  definido para la actividad</v>
      </c>
      <c r="AC119" s="380" t="s">
        <v>143</v>
      </c>
      <c r="AD119" s="378">
        <f>+IFERROR(VLOOKUP($AC119,'4 FORMULAS'!$B$50:$C$52,2,0),"")</f>
        <v>0.25</v>
      </c>
      <c r="AE119" s="378" t="s">
        <v>149</v>
      </c>
      <c r="AF119" s="341" t="s">
        <v>155</v>
      </c>
      <c r="AG119" s="378">
        <f>+IFERROR(VLOOKUP($AF119,'4 FORMULAS'!$B$53:$C$54,2,0),"")</f>
        <v>0.15</v>
      </c>
      <c r="AH119" s="382" t="s">
        <v>145</v>
      </c>
      <c r="AI119" s="382" t="s">
        <v>146</v>
      </c>
      <c r="AJ119" s="382" t="s">
        <v>147</v>
      </c>
      <c r="AK119" s="382" t="s">
        <v>148</v>
      </c>
      <c r="AL119" s="378">
        <f t="shared" si="42"/>
        <v>0.4</v>
      </c>
      <c r="AM119" s="378">
        <f>IF(AE119='4 FORMULAS'!$D$50,N119-(N119*AL119),N119)</f>
        <v>0.12</v>
      </c>
      <c r="AN119" s="378">
        <f>IF(AE119='4 FORMULAS'!$D$52,$V119-($V119*$AL119),$V119)</f>
        <v>0.4</v>
      </c>
      <c r="AO119" s="568">
        <f t="shared" ref="AO119" si="69">+IF(AM124="","",AM124)</f>
        <v>0.12</v>
      </c>
      <c r="AP119" s="568">
        <f t="shared" ref="AP119" si="70">+IF(AN124="","",AN124)</f>
        <v>0.4</v>
      </c>
      <c r="AQ119" s="514" t="str">
        <f t="shared" si="54"/>
        <v>Bajo</v>
      </c>
      <c r="AR119" s="514" t="s">
        <v>598</v>
      </c>
      <c r="AS119" s="508" t="s">
        <v>598</v>
      </c>
      <c r="AT119" s="508" t="s">
        <v>1074</v>
      </c>
      <c r="AU119" s="508" t="s">
        <v>1074</v>
      </c>
      <c r="AV119" s="513">
        <v>46148</v>
      </c>
      <c r="AW119" s="515" t="s">
        <v>1090</v>
      </c>
      <c r="AX119" s="508"/>
      <c r="AY119" s="508"/>
      <c r="AZ119" s="514"/>
      <c r="BA119" s="508" t="s">
        <v>1152</v>
      </c>
      <c r="BB119" s="517" t="s">
        <v>325</v>
      </c>
      <c r="BC119" s="517" t="s">
        <v>324</v>
      </c>
      <c r="BD119" s="523" t="s">
        <v>1029</v>
      </c>
      <c r="BE119" s="517" t="s">
        <v>324</v>
      </c>
      <c r="BF119" s="517" t="s">
        <v>937</v>
      </c>
      <c r="BG119" s="523" t="s">
        <v>1030</v>
      </c>
      <c r="BH119" s="517" t="s">
        <v>937</v>
      </c>
      <c r="BI119" s="543"/>
      <c r="BJ119" s="546"/>
      <c r="BK119" s="546"/>
      <c r="BL119" s="546"/>
      <c r="BM119" s="546"/>
      <c r="BN119" s="517"/>
      <c r="BO119" s="517"/>
      <c r="BP119" s="535"/>
      <c r="BQ119" s="535" t="s">
        <v>1072</v>
      </c>
      <c r="BR119" s="418"/>
      <c r="BS119" s="418"/>
      <c r="BT119" s="418"/>
      <c r="BU119" s="418"/>
    </row>
    <row r="120" spans="1:73" ht="15" customHeight="1" x14ac:dyDescent="0.25">
      <c r="A120" s="557"/>
      <c r="B120" s="554"/>
      <c r="C120" s="557"/>
      <c r="D120" s="557"/>
      <c r="E120" s="557"/>
      <c r="F120" s="557"/>
      <c r="G120" s="554"/>
      <c r="H120" s="542"/>
      <c r="I120" s="357"/>
      <c r="J120" s="557"/>
      <c r="K120" s="514"/>
      <c r="L120" s="557"/>
      <c r="M120" s="515"/>
      <c r="N120" s="559"/>
      <c r="O120" s="559"/>
      <c r="P120" s="562"/>
      <c r="Q120" s="599"/>
      <c r="R120" s="599"/>
      <c r="S120" s="562"/>
      <c r="T120" s="559"/>
      <c r="U120" s="559"/>
      <c r="V120" s="559"/>
      <c r="W120" s="559"/>
      <c r="X120" s="348">
        <v>2</v>
      </c>
      <c r="Y120" s="340"/>
      <c r="Z120" s="340"/>
      <c r="AA120" s="340"/>
      <c r="AB120" s="376" t="str">
        <f t="shared" si="68"/>
        <v xml:space="preserve">  </v>
      </c>
      <c r="AC120" s="380"/>
      <c r="AD120" s="378" t="str">
        <f>+IFERROR(VLOOKUP($AC120,'4 FORMULAS'!$B$50:$C$52,2,0),"")</f>
        <v/>
      </c>
      <c r="AE120" s="378" t="str">
        <f>+IFERROR(VLOOKUP($L120,'4 FORMULAS'!$B$50:$D$52,3,0),"")</f>
        <v/>
      </c>
      <c r="AF120" s="341"/>
      <c r="AG120" s="378" t="str">
        <f>+IFERROR(VLOOKUP($AF120,'4 FORMULAS'!$B$53:$C$54,2,0),"")</f>
        <v/>
      </c>
      <c r="AH120" s="342"/>
      <c r="AI120" s="342"/>
      <c r="AJ120" s="342"/>
      <c r="AK120" s="342"/>
      <c r="AL120" s="378" t="str">
        <f t="shared" si="42"/>
        <v/>
      </c>
      <c r="AM120" s="378">
        <f>IF(AE120='4 FORMULAS'!$D$50,AM119-(AM119*AL120),AM119)</f>
        <v>0.12</v>
      </c>
      <c r="AN120" s="378">
        <f>IF(AE120='4 FORMULAS'!$D$52,$AN119-(AN119*$AL120),AN119)</f>
        <v>0.4</v>
      </c>
      <c r="AO120" s="568"/>
      <c r="AP120" s="568"/>
      <c r="AQ120" s="514"/>
      <c r="AR120" s="514"/>
      <c r="AS120" s="509"/>
      <c r="AT120" s="509"/>
      <c r="AU120" s="509"/>
      <c r="AV120" s="514"/>
      <c r="AW120" s="515"/>
      <c r="AX120" s="509"/>
      <c r="AY120" s="509"/>
      <c r="AZ120" s="514"/>
      <c r="BA120" s="509"/>
      <c r="BB120" s="518"/>
      <c r="BC120" s="518"/>
      <c r="BD120" s="524"/>
      <c r="BE120" s="518"/>
      <c r="BF120" s="518"/>
      <c r="BG120" s="524"/>
      <c r="BH120" s="518"/>
      <c r="BI120" s="544"/>
      <c r="BJ120" s="546"/>
      <c r="BK120" s="546"/>
      <c r="BL120" s="546"/>
      <c r="BM120" s="546"/>
      <c r="BN120" s="518"/>
      <c r="BO120" s="518"/>
      <c r="BP120" s="535"/>
      <c r="BQ120" s="535"/>
      <c r="BR120" s="418"/>
      <c r="BS120" s="418"/>
      <c r="BT120" s="418"/>
      <c r="BU120" s="418"/>
    </row>
    <row r="121" spans="1:73" ht="35.25" customHeight="1" x14ac:dyDescent="0.25">
      <c r="A121" s="557"/>
      <c r="B121" s="554"/>
      <c r="C121" s="557"/>
      <c r="D121" s="557"/>
      <c r="E121" s="557"/>
      <c r="F121" s="557"/>
      <c r="G121" s="554"/>
      <c r="H121" s="542"/>
      <c r="I121" s="357"/>
      <c r="J121" s="557"/>
      <c r="K121" s="514"/>
      <c r="L121" s="557"/>
      <c r="M121" s="515"/>
      <c r="N121" s="559"/>
      <c r="O121" s="559"/>
      <c r="P121" s="562"/>
      <c r="Q121" s="599"/>
      <c r="R121" s="599"/>
      <c r="S121" s="562"/>
      <c r="T121" s="559"/>
      <c r="U121" s="559"/>
      <c r="V121" s="559"/>
      <c r="W121" s="559"/>
      <c r="X121" s="348">
        <v>3</v>
      </c>
      <c r="Y121" s="340"/>
      <c r="Z121" s="340"/>
      <c r="AA121" s="340"/>
      <c r="AB121" s="376" t="str">
        <f t="shared" si="68"/>
        <v xml:space="preserve">  </v>
      </c>
      <c r="AC121" s="380"/>
      <c r="AD121" s="378" t="str">
        <f>+IFERROR(VLOOKUP($AC121,'4 FORMULAS'!$B$50:$C$52,2,0),"")</f>
        <v/>
      </c>
      <c r="AE121" s="378" t="str">
        <f>+IFERROR(VLOOKUP($L121,'4 FORMULAS'!$B$50:$D$52,3,0),"")</f>
        <v/>
      </c>
      <c r="AF121" s="341"/>
      <c r="AG121" s="378" t="str">
        <f>+IFERROR(VLOOKUP($AF121,'4 FORMULAS'!$B$53:$C$54,2,0),"")</f>
        <v/>
      </c>
      <c r="AH121" s="342"/>
      <c r="AI121" s="342"/>
      <c r="AJ121" s="342"/>
      <c r="AK121" s="342"/>
      <c r="AL121" s="378" t="str">
        <f t="shared" si="42"/>
        <v/>
      </c>
      <c r="AM121" s="378">
        <f>IF(AE121='4 FORMULAS'!$D$50,AM120-(AM120*AL121),AM120)</f>
        <v>0.12</v>
      </c>
      <c r="AN121" s="378">
        <f>IF(AE121='4 FORMULAS'!$D$52,$AN120-(AN120*$AL121),AN120)</f>
        <v>0.4</v>
      </c>
      <c r="AO121" s="568"/>
      <c r="AP121" s="568"/>
      <c r="AQ121" s="514"/>
      <c r="AR121" s="514"/>
      <c r="AS121" s="509"/>
      <c r="AT121" s="509"/>
      <c r="AU121" s="509"/>
      <c r="AV121" s="514"/>
      <c r="AW121" s="515"/>
      <c r="AX121" s="509"/>
      <c r="AY121" s="509"/>
      <c r="AZ121" s="514"/>
      <c r="BA121" s="509"/>
      <c r="BB121" s="518"/>
      <c r="BC121" s="518"/>
      <c r="BD121" s="524"/>
      <c r="BE121" s="518"/>
      <c r="BF121" s="518"/>
      <c r="BG121" s="524"/>
      <c r="BH121" s="518"/>
      <c r="BI121" s="544"/>
      <c r="BJ121" s="546"/>
      <c r="BK121" s="546"/>
      <c r="BL121" s="546"/>
      <c r="BM121" s="546"/>
      <c r="BN121" s="518"/>
      <c r="BO121" s="518"/>
      <c r="BP121" s="535"/>
      <c r="BQ121" s="535"/>
      <c r="BR121" s="418"/>
      <c r="BS121" s="418"/>
      <c r="BT121" s="418"/>
      <c r="BU121" s="418"/>
    </row>
    <row r="122" spans="1:73" ht="15" customHeight="1" x14ac:dyDescent="0.25">
      <c r="A122" s="557"/>
      <c r="B122" s="554"/>
      <c r="C122" s="557"/>
      <c r="D122" s="557"/>
      <c r="E122" s="557"/>
      <c r="F122" s="557"/>
      <c r="G122" s="554"/>
      <c r="H122" s="542"/>
      <c r="I122" s="357"/>
      <c r="J122" s="557"/>
      <c r="K122" s="514"/>
      <c r="L122" s="557"/>
      <c r="M122" s="515"/>
      <c r="N122" s="559"/>
      <c r="O122" s="559"/>
      <c r="P122" s="562"/>
      <c r="Q122" s="599"/>
      <c r="R122" s="599"/>
      <c r="S122" s="562"/>
      <c r="T122" s="559"/>
      <c r="U122" s="559"/>
      <c r="V122" s="559"/>
      <c r="W122" s="559"/>
      <c r="X122" s="348">
        <v>4</v>
      </c>
      <c r="Y122" s="340"/>
      <c r="Z122" s="340"/>
      <c r="AA122" s="340"/>
      <c r="AB122" s="376" t="str">
        <f t="shared" si="68"/>
        <v xml:space="preserve">  </v>
      </c>
      <c r="AC122" s="380"/>
      <c r="AD122" s="378" t="str">
        <f>+IFERROR(VLOOKUP($AC122,'4 FORMULAS'!$B$50:$C$52,2,0),"")</f>
        <v/>
      </c>
      <c r="AE122" s="378" t="str">
        <f>+IFERROR(VLOOKUP($L122,'4 FORMULAS'!$B$50:$D$52,3,0),"")</f>
        <v/>
      </c>
      <c r="AF122" s="341"/>
      <c r="AG122" s="378" t="str">
        <f>+IFERROR(VLOOKUP($AF122,'4 FORMULAS'!$B$53:$C$54,2,0),"")</f>
        <v/>
      </c>
      <c r="AH122" s="342"/>
      <c r="AI122" s="342"/>
      <c r="AJ122" s="342"/>
      <c r="AK122" s="342"/>
      <c r="AL122" s="378" t="str">
        <f t="shared" si="42"/>
        <v/>
      </c>
      <c r="AM122" s="378">
        <f>IF(AE122='4 FORMULAS'!$D$50,AM121-(AM121*AL122),AM121)</f>
        <v>0.12</v>
      </c>
      <c r="AN122" s="378">
        <f>IF(AE122='4 FORMULAS'!$D$52,$AN121-(AN121*$AL122),AN121)</f>
        <v>0.4</v>
      </c>
      <c r="AO122" s="568"/>
      <c r="AP122" s="568"/>
      <c r="AQ122" s="514"/>
      <c r="AR122" s="514"/>
      <c r="AS122" s="509"/>
      <c r="AT122" s="509"/>
      <c r="AU122" s="509"/>
      <c r="AV122" s="514"/>
      <c r="AW122" s="515"/>
      <c r="AX122" s="509"/>
      <c r="AY122" s="509"/>
      <c r="AZ122" s="514"/>
      <c r="BA122" s="509"/>
      <c r="BB122" s="518"/>
      <c r="BC122" s="518"/>
      <c r="BD122" s="524"/>
      <c r="BE122" s="518"/>
      <c r="BF122" s="518"/>
      <c r="BG122" s="524"/>
      <c r="BH122" s="518"/>
      <c r="BI122" s="544"/>
      <c r="BJ122" s="546"/>
      <c r="BK122" s="546"/>
      <c r="BL122" s="546"/>
      <c r="BM122" s="546"/>
      <c r="BN122" s="518"/>
      <c r="BO122" s="518"/>
      <c r="BP122" s="535"/>
      <c r="BQ122" s="535"/>
      <c r="BR122" s="418"/>
      <c r="BS122" s="418"/>
      <c r="BT122" s="418"/>
      <c r="BU122" s="418"/>
    </row>
    <row r="123" spans="1:73" ht="15" customHeight="1" x14ac:dyDescent="0.25">
      <c r="A123" s="557"/>
      <c r="B123" s="554"/>
      <c r="C123" s="557"/>
      <c r="D123" s="557"/>
      <c r="E123" s="557"/>
      <c r="F123" s="557"/>
      <c r="G123" s="554"/>
      <c r="H123" s="542"/>
      <c r="I123" s="357"/>
      <c r="J123" s="557"/>
      <c r="K123" s="514"/>
      <c r="L123" s="557"/>
      <c r="M123" s="515"/>
      <c r="N123" s="559"/>
      <c r="O123" s="559"/>
      <c r="P123" s="562"/>
      <c r="Q123" s="599"/>
      <c r="R123" s="599"/>
      <c r="S123" s="562"/>
      <c r="T123" s="559"/>
      <c r="U123" s="559"/>
      <c r="V123" s="559"/>
      <c r="W123" s="559"/>
      <c r="X123" s="348">
        <v>5</v>
      </c>
      <c r="Y123" s="340"/>
      <c r="Z123" s="340"/>
      <c r="AA123" s="340"/>
      <c r="AB123" s="376" t="str">
        <f t="shared" si="68"/>
        <v xml:space="preserve">  </v>
      </c>
      <c r="AC123" s="380"/>
      <c r="AD123" s="378" t="str">
        <f>+IFERROR(VLOOKUP($AC123,'4 FORMULAS'!$B$50:$C$52,2,0),"")</f>
        <v/>
      </c>
      <c r="AE123" s="378" t="str">
        <f>+IFERROR(VLOOKUP($L123,'4 FORMULAS'!$B$50:$D$52,3,0),"")</f>
        <v/>
      </c>
      <c r="AF123" s="341"/>
      <c r="AG123" s="378" t="str">
        <f>+IFERROR(VLOOKUP($AF123,'4 FORMULAS'!$B$53:$C$54,2,0),"")</f>
        <v/>
      </c>
      <c r="AH123" s="342"/>
      <c r="AI123" s="342"/>
      <c r="AJ123" s="342"/>
      <c r="AK123" s="342"/>
      <c r="AL123" s="378" t="str">
        <f t="shared" si="42"/>
        <v/>
      </c>
      <c r="AM123" s="378">
        <f>IF(AE123='4 FORMULAS'!$D$50,AM122-(AM122*AL123),AM122)</f>
        <v>0.12</v>
      </c>
      <c r="AN123" s="378">
        <f>IF(AE123='4 FORMULAS'!$D$52,$AN122-(AN122*$AL123),AN122)</f>
        <v>0.4</v>
      </c>
      <c r="AO123" s="568"/>
      <c r="AP123" s="568"/>
      <c r="AQ123" s="514"/>
      <c r="AR123" s="514"/>
      <c r="AS123" s="509"/>
      <c r="AT123" s="509"/>
      <c r="AU123" s="509"/>
      <c r="AV123" s="514"/>
      <c r="AW123" s="515"/>
      <c r="AX123" s="509"/>
      <c r="AY123" s="509"/>
      <c r="AZ123" s="514"/>
      <c r="BA123" s="509"/>
      <c r="BB123" s="518"/>
      <c r="BC123" s="518"/>
      <c r="BD123" s="524"/>
      <c r="BE123" s="518"/>
      <c r="BF123" s="518"/>
      <c r="BG123" s="524"/>
      <c r="BH123" s="518"/>
      <c r="BI123" s="544"/>
      <c r="BJ123" s="546"/>
      <c r="BK123" s="546"/>
      <c r="BL123" s="546"/>
      <c r="BM123" s="546"/>
      <c r="BN123" s="518"/>
      <c r="BO123" s="518"/>
      <c r="BP123" s="535"/>
      <c r="BQ123" s="535"/>
      <c r="BR123" s="418"/>
      <c r="BS123" s="418"/>
      <c r="BT123" s="418"/>
      <c r="BU123" s="418"/>
    </row>
    <row r="124" spans="1:73" ht="15" customHeight="1" thickBot="1" x14ac:dyDescent="0.3">
      <c r="A124" s="557"/>
      <c r="B124" s="555"/>
      <c r="C124" s="557"/>
      <c r="D124" s="557"/>
      <c r="E124" s="557"/>
      <c r="F124" s="557"/>
      <c r="G124" s="555"/>
      <c r="H124" s="542"/>
      <c r="I124" s="357"/>
      <c r="J124" s="557"/>
      <c r="K124" s="514"/>
      <c r="L124" s="557"/>
      <c r="M124" s="515"/>
      <c r="N124" s="559"/>
      <c r="O124" s="559"/>
      <c r="P124" s="562"/>
      <c r="Q124" s="599"/>
      <c r="R124" s="599"/>
      <c r="S124" s="562"/>
      <c r="T124" s="559"/>
      <c r="U124" s="559"/>
      <c r="V124" s="559"/>
      <c r="W124" s="559"/>
      <c r="X124" s="348">
        <v>6</v>
      </c>
      <c r="Y124" s="340"/>
      <c r="Z124" s="340"/>
      <c r="AA124" s="340"/>
      <c r="AB124" s="376" t="str">
        <f t="shared" si="68"/>
        <v xml:space="preserve">  </v>
      </c>
      <c r="AC124" s="380"/>
      <c r="AD124" s="378" t="str">
        <f>+IFERROR(VLOOKUP($AC124,'4 FORMULAS'!$B$50:$C$52,2,0),"")</f>
        <v/>
      </c>
      <c r="AE124" s="378" t="str">
        <f>+IFERROR(VLOOKUP($L124,'4 FORMULAS'!$B$50:$D$52,3,0),"")</f>
        <v/>
      </c>
      <c r="AF124" s="341"/>
      <c r="AG124" s="378" t="str">
        <f>+IFERROR(VLOOKUP($AF124,'4 FORMULAS'!$B$53:$C$54,2,0),"")</f>
        <v/>
      </c>
      <c r="AH124" s="342"/>
      <c r="AI124" s="342"/>
      <c r="AJ124" s="342"/>
      <c r="AK124" s="342"/>
      <c r="AL124" s="378" t="str">
        <f t="shared" si="42"/>
        <v/>
      </c>
      <c r="AM124" s="378">
        <f>IF(AE124='4 FORMULAS'!$D$50,AM123-(AM123*AL124),AM123)</f>
        <v>0.12</v>
      </c>
      <c r="AN124" s="378">
        <f>IF(AE124='4 FORMULAS'!$D$52,$AN123-(AN123*$AL124),AN123)</f>
        <v>0.4</v>
      </c>
      <c r="AO124" s="568"/>
      <c r="AP124" s="568"/>
      <c r="AQ124" s="514"/>
      <c r="AR124" s="514"/>
      <c r="AS124" s="510"/>
      <c r="AT124" s="510"/>
      <c r="AU124" s="510"/>
      <c r="AV124" s="514"/>
      <c r="AW124" s="515"/>
      <c r="AX124" s="510"/>
      <c r="AY124" s="510"/>
      <c r="AZ124" s="514"/>
      <c r="BA124" s="510"/>
      <c r="BB124" s="519"/>
      <c r="BC124" s="519"/>
      <c r="BD124" s="525"/>
      <c r="BE124" s="519"/>
      <c r="BF124" s="519"/>
      <c r="BG124" s="525"/>
      <c r="BH124" s="519"/>
      <c r="BI124" s="545"/>
      <c r="BJ124" s="546"/>
      <c r="BK124" s="546"/>
      <c r="BL124" s="546"/>
      <c r="BM124" s="546"/>
      <c r="BN124" s="519"/>
      <c r="BO124" s="519"/>
      <c r="BP124" s="535"/>
      <c r="BQ124" s="535"/>
      <c r="BR124" s="418"/>
      <c r="BS124" s="418"/>
      <c r="BT124" s="418"/>
      <c r="BU124" s="418"/>
    </row>
    <row r="125" spans="1:73" ht="62.25" customHeight="1" x14ac:dyDescent="0.25">
      <c r="A125" s="557" t="s">
        <v>126</v>
      </c>
      <c r="B125" s="556" t="s">
        <v>614</v>
      </c>
      <c r="C125" s="555" t="s">
        <v>104</v>
      </c>
      <c r="D125" s="555" t="s">
        <v>107</v>
      </c>
      <c r="E125" s="555" t="s">
        <v>619</v>
      </c>
      <c r="F125" s="555" t="s">
        <v>620</v>
      </c>
      <c r="G125" s="553" t="s">
        <v>621</v>
      </c>
      <c r="H125" s="542" t="str">
        <f t="shared" ref="H125" si="71">+CONCATENATE(D125," "," ",E125," "," ",F125," ",G125)</f>
        <v xml:space="preserve">Posibilidad de afectación reputacional  por el manejo inadecuado de divulgación de información a través de la Corporación    debido a la utilización del Concejo para favorecer a un tercero lo que ocaciona una afectación a la imagen institucional </v>
      </c>
      <c r="I125" s="357"/>
      <c r="J125" s="555" t="s">
        <v>193</v>
      </c>
      <c r="K125" s="558" t="str">
        <f>IFERROR(VLOOKUP('2 MAPA FINAL'!$J125,Tabla3[],2,0),"")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25" s="557">
        <v>1000</v>
      </c>
      <c r="M125" s="558" t="str">
        <f>+IF(L125="","",IF(L125&lt;='3 FORMULA PROBABILIDADES'!$S$9,'3 FORMULA PROBABILIDADES'!$Q$9,IF(L125&lt;='3 FORMULA PROBABILIDADES'!$S$10,'3 FORMULA PROBABILIDADES'!$Q$10,IF(L125&lt;='3 FORMULA PROBABILIDADES'!$S$11,'3 FORMULA PROBABILIDADES'!$Q$11,IF(L125&lt;='3 FORMULA PROBABILIDADES'!$S$12,'3 FORMULA PROBABILIDADES'!$Q$12,IF(L125&gt;='3 FORMULA PROBABILIDADES'!$R$13,'3 FORMULA PROBABILIDADES'!$Q$13,""))))))</f>
        <v>La actividad que conlleva el riesgo se ejecuta mínimo 501 veces al año y máximo 1.000 veces por año</v>
      </c>
      <c r="N125" s="559">
        <f>+IF(M125="","",IF(M125='3 FORMULA PROBABILIDADES'!$Q$9, '3 FORMULA PROBABILIDADES'!$T$9,IF(M125='3 FORMULA PROBABILIDADES'!$Q$10, '3 FORMULA PROBABILIDADES'!$T$10,IF(M125='3 FORMULA PROBABILIDADES'!$Q$11, '3 FORMULA PROBABILIDADES'!$T$11,IF(M125='3 FORMULA PROBABILIDADES'!$Q$12, '3 FORMULA PROBABILIDADES'!$T$12,IF(M125='3 FORMULA PROBABILIDADES'!$Q$13, '3 FORMULA PROBABILIDADES'!$T$13))))))</f>
        <v>0.8</v>
      </c>
      <c r="O125" s="559" t="str">
        <f>+IF(M125="","",IF(M125='3 FORMULA PROBABILIDADES'!$Q$9, '3 FORMULA PROBABILIDADES'!$P$9,IF(M125='3 FORMULA PROBABILIDADES'!$Q$10, '3 FORMULA PROBABILIDADES'!$P$10,IF(M125='3 FORMULA PROBABILIDADES'!$Q$11, '3 FORMULA PROBABILIDADES'!$P$11,IF(M125='3 FORMULA PROBABILIDADES'!$Q$12, '3 FORMULA PROBABILIDADES'!$P$12,IF(M125='3 FORMULA PROBABILIDADES'!$Q$13, '3 FORMULA PROBABILIDADES'!$P$13))))))</f>
        <v>Alta</v>
      </c>
      <c r="P125" s="557" t="s">
        <v>263</v>
      </c>
      <c r="Q125" s="558" t="str">
        <f>+IF(P125="","",IF(P125="N/A","",IF(OR(P125='3 FORMULA PROBABILIDADES'!$X$9, P125='3 FORMULA PROBABILIDADES'!$Y$9), '3 FORMULA PROBABILIDADES'!$W$9,IF(OR(P125='3 FORMULA PROBABILIDADES'!$X$10, P125='3 FORMULA PROBABILIDADES'!$Y$10), '3 FORMULA PROBABILIDADES'!$W$10,IF(OR(P125='3 FORMULA PROBABILIDADES'!$X$11, P125='3 FORMULA PROBABILIDADES'!$Y$11), '3 FORMULA PROBABILIDADES'!$W$11,IF(OR(P125='3 FORMULA PROBABILIDADES'!$X$12, P125='3 FORMULA PROBABILIDADES'!$Y$12), '3 FORMULA PROBABILIDADES'!$W$12,IF(OR(P125='3 FORMULA PROBABILIDADES'!$X$13, P125='3 FORMULA PROBABILIDADES'!$Y$13), '3 FORMULA PROBABILIDADES'!$W$13)))))))</f>
        <v/>
      </c>
      <c r="R125" s="558" t="str">
        <f>+IF(P125="","",IF(P125="N/A","",IF(OR(P125='3 FORMULA PROBABILIDADES'!$X$9, P125='3 FORMULA PROBABILIDADES'!$Y$9), '3 FORMULA PROBABILIDADES'!$V$9,IF(OR(P125='3 FORMULA PROBABILIDADES'!$X$10, P125='3 FORMULA PROBABILIDADES'!$Y$10), '3 FORMULA PROBABILIDADES'!$V$10,IF(OR(P125='3 FORMULA PROBABILIDADES'!$X$11, P125='3 FORMULA PROBABILIDADES'!$Y$11), '3 FORMULA PROBABILIDADES'!$V$11,IF(OR(P125='3 FORMULA PROBABILIDADES'!$X$12, P125='3 FORMULA PROBABILIDADES'!$Y$12), '3 FORMULA PROBABILIDADES'!$V$12,IF(OR(P125='3 FORMULA PROBABILIDADES'!$X$13, P125='3 FORMULA PROBABILIDADES'!$Y$13), '3 FORMULA PROBABILIDADES'!$V$13)))))))</f>
        <v/>
      </c>
      <c r="S125" s="562" t="s">
        <v>382</v>
      </c>
      <c r="T125" s="559">
        <f>+IF(S125="","",IF(S125="N/A","",IF(OR(S125='3 FORMULA PROBABILIDADES'!$X$9, S125='3 FORMULA PROBABILIDADES'!$Y$9), '3 FORMULA PROBABILIDADES'!$W$9,IF(OR(S125='3 FORMULA PROBABILIDADES'!$X$10, S125='3 FORMULA PROBABILIDADES'!$Y$10), '3 FORMULA PROBABILIDADES'!$W$10,IF(OR(S125='3 FORMULA PROBABILIDADES'!$X$11, S125='3 FORMULA PROBABILIDADES'!$Y$11), '3 FORMULA PROBABILIDADES'!$W$11,IF(OR(S125='3 FORMULA PROBABILIDADES'!$X$12, S125='3 FORMULA PROBABILIDADES'!$Y$12), '3 FORMULA PROBABILIDADES'!$W$12,IF(OR(S125='3 FORMULA PROBABILIDADES'!$X$13, S125='3 FORMULA PROBABILIDADES'!$Y$13), '3 FORMULA PROBABILIDADES'!$W$13)))))))</f>
        <v>0.8</v>
      </c>
      <c r="U125" s="559" t="str">
        <f>+IF(S125="","",IF(S125="N/A","",IF(OR(S125='3 FORMULA PROBABILIDADES'!$X$9, S125='3 FORMULA PROBABILIDADES'!$Y$9), '3 FORMULA PROBABILIDADES'!$V$9,IF(OR(S125='3 FORMULA PROBABILIDADES'!$X$10, S125='3 FORMULA PROBABILIDADES'!$Y$10), '3 FORMULA PROBABILIDADES'!$V$10,IF(OR(S125='3 FORMULA PROBABILIDADES'!$X$11, S125='3 FORMULA PROBABILIDADES'!$Y$11), '3 FORMULA PROBABILIDADES'!$V$11,IF(OR(S125='3 FORMULA PROBABILIDADES'!$X$12, S125='3 FORMULA PROBABILIDADES'!$Y$12), '3 FORMULA PROBABILIDADES'!$V$12,IF(OR(S125='3 FORMULA PROBABILIDADES'!$X$13, S125='3 FORMULA PROBABILIDADES'!$Y$13), '3 FORMULA PROBABILIDADES'!$V$13)))))))</f>
        <v>Mayor</v>
      </c>
      <c r="V125" s="559">
        <f t="shared" ref="V125" si="72">+IF(Q125="",T125,IF(T125="",Q125,IF(Q125&gt;T125,Q125,T125)))</f>
        <v>0.8</v>
      </c>
      <c r="W125" s="559" t="str">
        <f>+IF(V125="","",IF(V125='3 FORMULA PROBABILIDADES'!$W$9, '3 FORMULA PROBABILIDADES'!$V$9,IF(V125='3 FORMULA PROBABILIDADES'!$W$10, '3 FORMULA PROBABILIDADES'!$V$10,IF(V125='3 FORMULA PROBABILIDADES'!$W$11, '3 FORMULA PROBABILIDADES'!$V$11,IF(V125='3 FORMULA PROBABILIDADES'!$W$12, '3 FORMULA PROBABILIDADES'!$V$12,IF(V125='3 FORMULA PROBABILIDADES'!$W$13, '3 FORMULA PROBABILIDADES'!$V$13))))))</f>
        <v>Mayor</v>
      </c>
      <c r="X125" s="348">
        <v>1</v>
      </c>
      <c r="Y125" s="379" t="s">
        <v>616</v>
      </c>
      <c r="Z125" s="379" t="s">
        <v>622</v>
      </c>
      <c r="AA125" s="379" t="s">
        <v>623</v>
      </c>
      <c r="AB125" s="375" t="str">
        <f t="shared" ref="AB125:AB172" si="73">+CONCATENATE(Y125," ",Z125," ",AA125)</f>
        <v>Jefe Área Oficina Asesora de Comunicaciones y Protocolo revisa y aprueba la información a publicar  de la totalidad de las solicitudes recibidas.</v>
      </c>
      <c r="AC125" s="380" t="s">
        <v>143</v>
      </c>
      <c r="AD125" s="378">
        <f>+IFERROR(VLOOKUP($AC125,'4 FORMULAS'!$B$50:$C$52,2,0),"")</f>
        <v>0.25</v>
      </c>
      <c r="AE125" s="378" t="s">
        <v>149</v>
      </c>
      <c r="AF125" s="381" t="s">
        <v>155</v>
      </c>
      <c r="AG125" s="378">
        <f>+IFERROR(VLOOKUP($AF125,'4 FORMULAS'!$B$53:$C$54,2,0),"")</f>
        <v>0.15</v>
      </c>
      <c r="AH125" s="382" t="s">
        <v>145</v>
      </c>
      <c r="AI125" s="382" t="s">
        <v>146</v>
      </c>
      <c r="AJ125" s="382" t="s">
        <v>147</v>
      </c>
      <c r="AK125" s="382" t="s">
        <v>148</v>
      </c>
      <c r="AL125" s="378">
        <f t="shared" si="42"/>
        <v>0.4</v>
      </c>
      <c r="AM125" s="378">
        <f>IF(AE125='4 FORMULAS'!$D$50,N125-(N125*AL125),N125)</f>
        <v>0.48</v>
      </c>
      <c r="AN125" s="378">
        <f>IF(AE125='4 FORMULAS'!$D$52,$V125-($V125*$AL125),$V125)</f>
        <v>0.8</v>
      </c>
      <c r="AO125" s="568">
        <f t="shared" ref="AO125" si="74">+IF(AM130="","",AM130)</f>
        <v>0.48</v>
      </c>
      <c r="AP125" s="568">
        <f t="shared" ref="AP125" si="75">+IF(AN130="","",AN130)</f>
        <v>0.8</v>
      </c>
      <c r="AQ125" s="514" t="str">
        <f t="shared" ref="AQ125" si="76">+IF(W125="Leve","No requiere plan de acción",IF(W125="Menor","Bajo",IF(W125="Moderado","Moderado",IF(W125="Mayor","Alto",IF(W125="Catastrófico","Extremo",IF(W125="",""))))))</f>
        <v>Alto</v>
      </c>
      <c r="AR125" s="514" t="s">
        <v>172</v>
      </c>
      <c r="AS125" s="508" t="s">
        <v>1153</v>
      </c>
      <c r="AT125" s="511">
        <v>46142</v>
      </c>
      <c r="AU125" s="508" t="s">
        <v>1157</v>
      </c>
      <c r="AV125" s="511">
        <v>46144</v>
      </c>
      <c r="AW125" s="508" t="s">
        <v>1154</v>
      </c>
      <c r="AX125" s="511"/>
      <c r="AY125" s="508"/>
      <c r="AZ125" s="514" t="s">
        <v>152</v>
      </c>
      <c r="BA125" s="526" t="s">
        <v>1155</v>
      </c>
      <c r="BB125" s="517" t="s">
        <v>325</v>
      </c>
      <c r="BC125" s="517" t="s">
        <v>324</v>
      </c>
      <c r="BD125" s="523" t="s">
        <v>1031</v>
      </c>
      <c r="BE125" s="517" t="s">
        <v>324</v>
      </c>
      <c r="BF125" s="517" t="s">
        <v>937</v>
      </c>
      <c r="BG125" s="523" t="s">
        <v>1032</v>
      </c>
      <c r="BH125" s="517" t="s">
        <v>324</v>
      </c>
      <c r="BI125" s="517" t="s">
        <v>624</v>
      </c>
      <c r="BJ125" s="517" t="s">
        <v>625</v>
      </c>
      <c r="BK125" s="517" t="s">
        <v>626</v>
      </c>
      <c r="BL125" s="519" t="s">
        <v>627</v>
      </c>
      <c r="BM125" s="519" t="s">
        <v>628</v>
      </c>
      <c r="BN125" s="518" t="s">
        <v>629</v>
      </c>
      <c r="BO125" s="519" t="s">
        <v>630</v>
      </c>
      <c r="BP125" s="550" t="s">
        <v>631</v>
      </c>
      <c r="BQ125" s="518" t="s">
        <v>1156</v>
      </c>
      <c r="BR125" s="418"/>
      <c r="BS125" s="418"/>
      <c r="BT125" s="418"/>
      <c r="BU125" s="418"/>
    </row>
    <row r="126" spans="1:73" ht="16.5" x14ac:dyDescent="0.25">
      <c r="A126" s="557"/>
      <c r="B126" s="554"/>
      <c r="C126" s="557"/>
      <c r="D126" s="557"/>
      <c r="E126" s="557"/>
      <c r="F126" s="557"/>
      <c r="G126" s="554"/>
      <c r="H126" s="542"/>
      <c r="I126" s="357"/>
      <c r="J126" s="557"/>
      <c r="K126" s="558"/>
      <c r="L126" s="557"/>
      <c r="M126" s="558"/>
      <c r="N126" s="559"/>
      <c r="O126" s="559"/>
      <c r="P126" s="557"/>
      <c r="Q126" s="558"/>
      <c r="R126" s="558"/>
      <c r="S126" s="562"/>
      <c r="T126" s="559"/>
      <c r="U126" s="559"/>
      <c r="V126" s="559"/>
      <c r="W126" s="559"/>
      <c r="X126" s="348">
        <v>2</v>
      </c>
      <c r="Y126" s="334"/>
      <c r="Z126" s="334"/>
      <c r="AA126" s="334"/>
      <c r="AB126" s="375" t="str">
        <f t="shared" si="73"/>
        <v xml:space="preserve">  </v>
      </c>
      <c r="AC126" s="380"/>
      <c r="AD126" s="378" t="str">
        <f>+IFERROR(VLOOKUP($AC126,'4 FORMULAS'!$B$50:$C$52,2,0),"")</f>
        <v/>
      </c>
      <c r="AE126" s="378" t="str">
        <f>+IFERROR(VLOOKUP($L126,'4 FORMULAS'!$B$50:$D$52,3,0),"")</f>
        <v/>
      </c>
      <c r="AF126" s="341"/>
      <c r="AG126" s="378" t="str">
        <f>+IFERROR(VLOOKUP($AF126,'4 FORMULAS'!$B$53:$C$54,2,0),"")</f>
        <v/>
      </c>
      <c r="AH126" s="342"/>
      <c r="AI126" s="342"/>
      <c r="AJ126" s="342"/>
      <c r="AK126" s="342"/>
      <c r="AL126" s="378" t="str">
        <f t="shared" si="42"/>
        <v/>
      </c>
      <c r="AM126" s="378">
        <f>IF(AE126='4 FORMULAS'!$D$50,AM125-(AM125*AL126),AM125)</f>
        <v>0.48</v>
      </c>
      <c r="AN126" s="378">
        <f>IF(AE126='4 FORMULAS'!$D$52,$AN125-(AN125*$AL126),AN125)</f>
        <v>0.8</v>
      </c>
      <c r="AO126" s="568"/>
      <c r="AP126" s="568"/>
      <c r="AQ126" s="514"/>
      <c r="AR126" s="514"/>
      <c r="AS126" s="509"/>
      <c r="AT126" s="512"/>
      <c r="AU126" s="509"/>
      <c r="AV126" s="512"/>
      <c r="AW126" s="509"/>
      <c r="AX126" s="512"/>
      <c r="AY126" s="509"/>
      <c r="AZ126" s="514"/>
      <c r="BA126" s="518"/>
      <c r="BB126" s="518"/>
      <c r="BC126" s="518"/>
      <c r="BD126" s="524"/>
      <c r="BE126" s="518"/>
      <c r="BF126" s="518"/>
      <c r="BG126" s="524"/>
      <c r="BH126" s="518"/>
      <c r="BI126" s="518"/>
      <c r="BJ126" s="518"/>
      <c r="BK126" s="518"/>
      <c r="BL126" s="535"/>
      <c r="BM126" s="535"/>
      <c r="BN126" s="518"/>
      <c r="BO126" s="535"/>
      <c r="BP126" s="551"/>
      <c r="BQ126" s="518"/>
      <c r="BR126" s="418"/>
      <c r="BS126" s="418"/>
      <c r="BT126" s="418"/>
      <c r="BU126" s="418"/>
    </row>
    <row r="127" spans="1:73" ht="16.5" x14ac:dyDescent="0.25">
      <c r="A127" s="557"/>
      <c r="B127" s="554"/>
      <c r="C127" s="557"/>
      <c r="D127" s="557"/>
      <c r="E127" s="557"/>
      <c r="F127" s="557"/>
      <c r="G127" s="554"/>
      <c r="H127" s="542"/>
      <c r="I127" s="357"/>
      <c r="J127" s="557"/>
      <c r="K127" s="558"/>
      <c r="L127" s="557"/>
      <c r="M127" s="558"/>
      <c r="N127" s="559"/>
      <c r="O127" s="559"/>
      <c r="P127" s="557"/>
      <c r="Q127" s="558"/>
      <c r="R127" s="558"/>
      <c r="S127" s="562"/>
      <c r="T127" s="559"/>
      <c r="U127" s="559"/>
      <c r="V127" s="559"/>
      <c r="W127" s="559"/>
      <c r="X127" s="348">
        <v>3</v>
      </c>
      <c r="Y127" s="334"/>
      <c r="Z127" s="334"/>
      <c r="AA127" s="334"/>
      <c r="AB127" s="375" t="str">
        <f t="shared" si="73"/>
        <v xml:space="preserve">  </v>
      </c>
      <c r="AC127" s="380"/>
      <c r="AD127" s="378" t="str">
        <f>+IFERROR(VLOOKUP($AC127,'4 FORMULAS'!$B$50:$C$52,2,0),"")</f>
        <v/>
      </c>
      <c r="AE127" s="378" t="str">
        <f>+IFERROR(VLOOKUP($L127,'4 FORMULAS'!$B$50:$D$52,3,0),"")</f>
        <v/>
      </c>
      <c r="AF127" s="341"/>
      <c r="AG127" s="378" t="str">
        <f>+IFERROR(VLOOKUP($AF127,'4 FORMULAS'!$B$53:$C$54,2,0),"")</f>
        <v/>
      </c>
      <c r="AH127" s="342"/>
      <c r="AI127" s="342"/>
      <c r="AJ127" s="342"/>
      <c r="AK127" s="342"/>
      <c r="AL127" s="378" t="str">
        <f t="shared" si="42"/>
        <v/>
      </c>
      <c r="AM127" s="378">
        <f>IF(AE127='4 FORMULAS'!$D$50,AM126-(AM126*AL127),AM126)</f>
        <v>0.48</v>
      </c>
      <c r="AN127" s="378">
        <f>IF(AE127='4 FORMULAS'!$D$52,$AN126-(AN126*$AL127),AN126)</f>
        <v>0.8</v>
      </c>
      <c r="AO127" s="568"/>
      <c r="AP127" s="568"/>
      <c r="AQ127" s="514"/>
      <c r="AR127" s="514"/>
      <c r="AS127" s="509"/>
      <c r="AT127" s="512"/>
      <c r="AU127" s="509"/>
      <c r="AV127" s="512"/>
      <c r="AW127" s="509"/>
      <c r="AX127" s="512"/>
      <c r="AY127" s="509"/>
      <c r="AZ127" s="514"/>
      <c r="BA127" s="518"/>
      <c r="BB127" s="518"/>
      <c r="BC127" s="518"/>
      <c r="BD127" s="524"/>
      <c r="BE127" s="518"/>
      <c r="BF127" s="518"/>
      <c r="BG127" s="524"/>
      <c r="BH127" s="518"/>
      <c r="BI127" s="518"/>
      <c r="BJ127" s="518"/>
      <c r="BK127" s="518"/>
      <c r="BL127" s="535"/>
      <c r="BM127" s="535"/>
      <c r="BN127" s="518"/>
      <c r="BO127" s="535"/>
      <c r="BP127" s="551"/>
      <c r="BQ127" s="518"/>
      <c r="BR127" s="418"/>
      <c r="BS127" s="418"/>
      <c r="BT127" s="418"/>
      <c r="BU127" s="418"/>
    </row>
    <row r="128" spans="1:73" ht="16.5" x14ac:dyDescent="0.25">
      <c r="A128" s="557"/>
      <c r="B128" s="554"/>
      <c r="C128" s="557"/>
      <c r="D128" s="557"/>
      <c r="E128" s="557"/>
      <c r="F128" s="557"/>
      <c r="G128" s="554"/>
      <c r="H128" s="542"/>
      <c r="I128" s="357"/>
      <c r="J128" s="557"/>
      <c r="K128" s="558"/>
      <c r="L128" s="557"/>
      <c r="M128" s="558"/>
      <c r="N128" s="559"/>
      <c r="O128" s="559"/>
      <c r="P128" s="557"/>
      <c r="Q128" s="558"/>
      <c r="R128" s="558"/>
      <c r="S128" s="562"/>
      <c r="T128" s="559"/>
      <c r="U128" s="559"/>
      <c r="V128" s="559"/>
      <c r="W128" s="559"/>
      <c r="X128" s="348">
        <v>4</v>
      </c>
      <c r="Y128" s="334"/>
      <c r="Z128" s="334"/>
      <c r="AA128" s="334"/>
      <c r="AB128" s="375" t="str">
        <f t="shared" si="73"/>
        <v xml:space="preserve">  </v>
      </c>
      <c r="AC128" s="380"/>
      <c r="AD128" s="378" t="str">
        <f>+IFERROR(VLOOKUP($AC128,'4 FORMULAS'!$B$50:$C$52,2,0),"")</f>
        <v/>
      </c>
      <c r="AE128" s="378" t="str">
        <f>+IFERROR(VLOOKUP($L128,'4 FORMULAS'!$B$50:$D$52,3,0),"")</f>
        <v/>
      </c>
      <c r="AF128" s="341"/>
      <c r="AG128" s="378" t="str">
        <f>+IFERROR(VLOOKUP($AF128,'4 FORMULAS'!$B$53:$C$54,2,0),"")</f>
        <v/>
      </c>
      <c r="AH128" s="342"/>
      <c r="AI128" s="342"/>
      <c r="AJ128" s="342"/>
      <c r="AK128" s="342"/>
      <c r="AL128" s="378" t="str">
        <f t="shared" si="42"/>
        <v/>
      </c>
      <c r="AM128" s="378">
        <f>IF(AE128='4 FORMULAS'!$D$50,AM127-(AM127*AL128),AM127)</f>
        <v>0.48</v>
      </c>
      <c r="AN128" s="378">
        <f>IF(AE128='4 FORMULAS'!$D$52,$AN127-(AN127*$AL128),AN127)</f>
        <v>0.8</v>
      </c>
      <c r="AO128" s="568"/>
      <c r="AP128" s="568"/>
      <c r="AQ128" s="514"/>
      <c r="AR128" s="514"/>
      <c r="AS128" s="509"/>
      <c r="AT128" s="512"/>
      <c r="AU128" s="509"/>
      <c r="AV128" s="512"/>
      <c r="AW128" s="509"/>
      <c r="AX128" s="512"/>
      <c r="AY128" s="509"/>
      <c r="AZ128" s="514"/>
      <c r="BA128" s="518"/>
      <c r="BB128" s="518"/>
      <c r="BC128" s="518"/>
      <c r="BD128" s="524"/>
      <c r="BE128" s="518"/>
      <c r="BF128" s="518"/>
      <c r="BG128" s="524"/>
      <c r="BH128" s="518"/>
      <c r="BI128" s="518"/>
      <c r="BJ128" s="518"/>
      <c r="BK128" s="518"/>
      <c r="BL128" s="535"/>
      <c r="BM128" s="535"/>
      <c r="BN128" s="518"/>
      <c r="BO128" s="535"/>
      <c r="BP128" s="551"/>
      <c r="BQ128" s="518"/>
      <c r="BR128" s="418"/>
      <c r="BS128" s="418"/>
      <c r="BT128" s="418"/>
      <c r="BU128" s="418"/>
    </row>
    <row r="129" spans="1:73" ht="16.5" x14ac:dyDescent="0.25">
      <c r="A129" s="557"/>
      <c r="B129" s="554"/>
      <c r="C129" s="557"/>
      <c r="D129" s="557"/>
      <c r="E129" s="557"/>
      <c r="F129" s="557"/>
      <c r="G129" s="554"/>
      <c r="H129" s="542"/>
      <c r="I129" s="357"/>
      <c r="J129" s="557"/>
      <c r="K129" s="558"/>
      <c r="L129" s="557"/>
      <c r="M129" s="558"/>
      <c r="N129" s="559"/>
      <c r="O129" s="559"/>
      <c r="P129" s="557"/>
      <c r="Q129" s="558"/>
      <c r="R129" s="558"/>
      <c r="S129" s="562"/>
      <c r="T129" s="559"/>
      <c r="U129" s="559"/>
      <c r="V129" s="559"/>
      <c r="W129" s="559"/>
      <c r="X129" s="348">
        <v>5</v>
      </c>
      <c r="Y129" s="334"/>
      <c r="Z129" s="334"/>
      <c r="AA129" s="334"/>
      <c r="AB129" s="375" t="str">
        <f t="shared" si="73"/>
        <v xml:space="preserve">  </v>
      </c>
      <c r="AC129" s="380"/>
      <c r="AD129" s="378" t="str">
        <f>+IFERROR(VLOOKUP($AC129,'4 FORMULAS'!$B$50:$C$52,2,0),"")</f>
        <v/>
      </c>
      <c r="AE129" s="378" t="str">
        <f>+IFERROR(VLOOKUP($L129,'4 FORMULAS'!$B$50:$D$52,3,0),"")</f>
        <v/>
      </c>
      <c r="AF129" s="341"/>
      <c r="AG129" s="378" t="str">
        <f>+IFERROR(VLOOKUP($AF129,'4 FORMULAS'!$B$53:$C$54,2,0),"")</f>
        <v/>
      </c>
      <c r="AH129" s="342"/>
      <c r="AI129" s="342"/>
      <c r="AJ129" s="342"/>
      <c r="AK129" s="342"/>
      <c r="AL129" s="378" t="str">
        <f t="shared" si="42"/>
        <v/>
      </c>
      <c r="AM129" s="378">
        <f>IF(AE129='4 FORMULAS'!$D$50,AM128-(AM128*AL129),AM128)</f>
        <v>0.48</v>
      </c>
      <c r="AN129" s="378">
        <f>IF(AE129='4 FORMULAS'!$D$52,$AN128-(AN128*$AL129),AN128)</f>
        <v>0.8</v>
      </c>
      <c r="AO129" s="568"/>
      <c r="AP129" s="568"/>
      <c r="AQ129" s="514"/>
      <c r="AR129" s="514"/>
      <c r="AS129" s="509"/>
      <c r="AT129" s="512"/>
      <c r="AU129" s="509"/>
      <c r="AV129" s="512"/>
      <c r="AW129" s="509"/>
      <c r="AX129" s="512"/>
      <c r="AY129" s="509"/>
      <c r="AZ129" s="514"/>
      <c r="BA129" s="518"/>
      <c r="BB129" s="518"/>
      <c r="BC129" s="518"/>
      <c r="BD129" s="524"/>
      <c r="BE129" s="518"/>
      <c r="BF129" s="518"/>
      <c r="BG129" s="524"/>
      <c r="BH129" s="518"/>
      <c r="BI129" s="518"/>
      <c r="BJ129" s="518"/>
      <c r="BK129" s="518"/>
      <c r="BL129" s="535"/>
      <c r="BM129" s="535"/>
      <c r="BN129" s="518"/>
      <c r="BO129" s="535"/>
      <c r="BP129" s="551"/>
      <c r="BQ129" s="518"/>
      <c r="BR129" s="418"/>
      <c r="BS129" s="418"/>
      <c r="BT129" s="418"/>
      <c r="BU129" s="418"/>
    </row>
    <row r="130" spans="1:73" ht="17.25" thickBot="1" x14ac:dyDescent="0.3">
      <c r="A130" s="557"/>
      <c r="B130" s="555"/>
      <c r="C130" s="557"/>
      <c r="D130" s="557"/>
      <c r="E130" s="557"/>
      <c r="F130" s="557"/>
      <c r="G130" s="555"/>
      <c r="H130" s="542"/>
      <c r="I130" s="357"/>
      <c r="J130" s="557"/>
      <c r="K130" s="558"/>
      <c r="L130" s="557"/>
      <c r="M130" s="558"/>
      <c r="N130" s="559"/>
      <c r="O130" s="559"/>
      <c r="P130" s="557"/>
      <c r="Q130" s="558"/>
      <c r="R130" s="558"/>
      <c r="S130" s="562"/>
      <c r="T130" s="559"/>
      <c r="U130" s="559"/>
      <c r="V130" s="559"/>
      <c r="W130" s="559"/>
      <c r="X130" s="348">
        <v>6</v>
      </c>
      <c r="Y130" s="334"/>
      <c r="Z130" s="334"/>
      <c r="AA130" s="334"/>
      <c r="AB130" s="375" t="str">
        <f t="shared" si="73"/>
        <v xml:space="preserve">  </v>
      </c>
      <c r="AC130" s="380"/>
      <c r="AD130" s="378" t="str">
        <f>+IFERROR(VLOOKUP($AC130,'4 FORMULAS'!$B$50:$C$52,2,0),"")</f>
        <v/>
      </c>
      <c r="AE130" s="378" t="str">
        <f>+IFERROR(VLOOKUP($L130,'4 FORMULAS'!$B$50:$D$52,3,0),"")</f>
        <v/>
      </c>
      <c r="AF130" s="341"/>
      <c r="AG130" s="378" t="str">
        <f>+IFERROR(VLOOKUP($AF130,'4 FORMULAS'!$B$53:$C$54,2,0),"")</f>
        <v/>
      </c>
      <c r="AH130" s="342"/>
      <c r="AI130" s="342"/>
      <c r="AJ130" s="342"/>
      <c r="AK130" s="342"/>
      <c r="AL130" s="378" t="str">
        <f t="shared" si="42"/>
        <v/>
      </c>
      <c r="AM130" s="378">
        <f>IF(AE130='4 FORMULAS'!$D$50,AM129-(AM129*AL130),AM129)</f>
        <v>0.48</v>
      </c>
      <c r="AN130" s="378">
        <f>IF(AE130='4 FORMULAS'!$D$52,$AN129-(AN129*$AL130),AN129)</f>
        <v>0.8</v>
      </c>
      <c r="AO130" s="568"/>
      <c r="AP130" s="568"/>
      <c r="AQ130" s="514"/>
      <c r="AR130" s="514"/>
      <c r="AS130" s="510"/>
      <c r="AT130" s="513"/>
      <c r="AU130" s="510"/>
      <c r="AV130" s="513"/>
      <c r="AW130" s="510"/>
      <c r="AX130" s="513"/>
      <c r="AY130" s="510"/>
      <c r="AZ130" s="514"/>
      <c r="BA130" s="519"/>
      <c r="BB130" s="519"/>
      <c r="BC130" s="519"/>
      <c r="BD130" s="525"/>
      <c r="BE130" s="519"/>
      <c r="BF130" s="519"/>
      <c r="BG130" s="525"/>
      <c r="BH130" s="519"/>
      <c r="BI130" s="519"/>
      <c r="BJ130" s="519"/>
      <c r="BK130" s="519"/>
      <c r="BL130" s="535"/>
      <c r="BM130" s="535"/>
      <c r="BN130" s="519"/>
      <c r="BO130" s="535"/>
      <c r="BP130" s="551"/>
      <c r="BQ130" s="519"/>
      <c r="BR130" s="418"/>
      <c r="BS130" s="418"/>
      <c r="BT130" s="418"/>
      <c r="BU130" s="418"/>
    </row>
    <row r="131" spans="1:73" ht="84" customHeight="1" x14ac:dyDescent="0.25">
      <c r="A131" s="556" t="s">
        <v>632</v>
      </c>
      <c r="B131" s="557" t="s">
        <v>669</v>
      </c>
      <c r="C131" s="555" t="s">
        <v>178</v>
      </c>
      <c r="D131" s="555" t="s">
        <v>372</v>
      </c>
      <c r="E131" s="555" t="s">
        <v>670</v>
      </c>
      <c r="F131" s="555" t="s">
        <v>671</v>
      </c>
      <c r="G131" s="557"/>
      <c r="H131" s="542" t="str">
        <f>+CONCATENATE(D131," "," ",E131," ",F131," ",G131)</f>
        <v xml:space="preserve">Posibilidad de incumplimiento de los objetivos  por la falta de control y seguimiento oportuno de los términos legales y etapas procesales en el trámite de las actuaciones disciplinarias debido a deficiencias en la planeación operativa, en la asignación adecuada de cargas laborales y en la implementación de herramientas efectivas de alerta y seguimiento </v>
      </c>
      <c r="I131" s="357"/>
      <c r="J131" s="555" t="s">
        <v>193</v>
      </c>
      <c r="K131" s="558" t="str">
        <f>IFERROR(VLOOKUP('2 MAPA FINAL'!$J131,Tabla3[],2,0),"")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31" s="573">
        <v>800</v>
      </c>
      <c r="M131" s="558" t="str">
        <f>+IF(L131="","",IF(L131&lt;='3 FORMULA PROBABILIDADES'!$S$9,'3 FORMULA PROBABILIDADES'!$Q$9,IF(L131&lt;='3 FORMULA PROBABILIDADES'!$S$10,'3 FORMULA PROBABILIDADES'!$Q$10,IF(L131&lt;='3 FORMULA PROBABILIDADES'!$S$11,'3 FORMULA PROBABILIDADES'!$Q$11,IF(L131&lt;='3 FORMULA PROBABILIDADES'!$S$12,'3 FORMULA PROBABILIDADES'!$Q$12,IF(L131&gt;='3 FORMULA PROBABILIDADES'!$R$13,'3 FORMULA PROBABILIDADES'!$Q$13,""))))))</f>
        <v>La actividad que conlleva el riesgo se ejecuta mínimo 501 veces al año y máximo 1.000 veces por año</v>
      </c>
      <c r="N131" s="560">
        <f>+IF(M131="","",IF(M131='3 FORMULA PROBABILIDADES'!$Q$9, '3 FORMULA PROBABILIDADES'!$T$9,IF(M131='3 FORMULA PROBABILIDADES'!$Q$10, '3 FORMULA PROBABILIDADES'!$T$10,IF(M131='3 FORMULA PROBABILIDADES'!$Q$11, '3 FORMULA PROBABILIDADES'!$T$11,IF(M131='3 FORMULA PROBABILIDADES'!$Q$12, '3 FORMULA PROBABILIDADES'!$T$12,IF(M131='3 FORMULA PROBABILIDADES'!$Q$13, '3 FORMULA PROBABILIDADES'!$T$13))))))</f>
        <v>0.8</v>
      </c>
      <c r="O131" s="510" t="str">
        <f>+IF(M131="","",IF(M131='3 FORMULA PROBABILIDADES'!$Q$9, '3 FORMULA PROBABILIDADES'!$P$9,IF(M131='3 FORMULA PROBABILIDADES'!$Q$10, '3 FORMULA PROBABILIDADES'!$P$10,IF(M131='3 FORMULA PROBABILIDADES'!$Q$11, '3 FORMULA PROBABILIDADES'!$P$11,IF(M131='3 FORMULA PROBABILIDADES'!$Q$12, '3 FORMULA PROBABILIDADES'!$P$12,IF(M131='3 FORMULA PROBABILIDADES'!$Q$13, '3 FORMULA PROBABILIDADES'!$P$13))))))</f>
        <v>Alta</v>
      </c>
      <c r="P131" s="556" t="s">
        <v>263</v>
      </c>
      <c r="Q131" s="558" t="str">
        <f>+IF(P131="","",IF(P131="N/A","",IF(OR(P131='3 FORMULA PROBABILIDADES'!$X$9, P131='3 FORMULA PROBABILIDADES'!$Y$9), '3 FORMULA PROBABILIDADES'!$W$9,IF(OR(P131='3 FORMULA PROBABILIDADES'!$X$10, P131='3 FORMULA PROBABILIDADES'!$Y$10), '3 FORMULA PROBABILIDADES'!$W$10,IF(OR(P131='3 FORMULA PROBABILIDADES'!$X$11, P131='3 FORMULA PROBABILIDADES'!$Y$11), '3 FORMULA PROBABILIDADES'!$W$11,IF(OR(P131='3 FORMULA PROBABILIDADES'!$X$12, P131='3 FORMULA PROBABILIDADES'!$Y$12), '3 FORMULA PROBABILIDADES'!$W$12,IF(OR(P131='3 FORMULA PROBABILIDADES'!$X$13, P131='3 FORMULA PROBABILIDADES'!$Y$13), '3 FORMULA PROBABILIDADES'!$W$13)))))))</f>
        <v/>
      </c>
      <c r="R131" s="558" t="str">
        <f>+IF(P131="","",IF(P131="N/A","",IF(OR(P131='3 FORMULA PROBABILIDADES'!$X$9, P131='3 FORMULA PROBABILIDADES'!$Y$9), '3 FORMULA PROBABILIDADES'!$V$9,IF(OR(P131='3 FORMULA PROBABILIDADES'!$X$10, P131='3 FORMULA PROBABILIDADES'!$Y$10), '3 FORMULA PROBABILIDADES'!$V$10,IF(OR(P131='3 FORMULA PROBABILIDADES'!$X$11, P131='3 FORMULA PROBABILIDADES'!$Y$11), '3 FORMULA PROBABILIDADES'!$V$11,IF(OR(P131='3 FORMULA PROBABILIDADES'!$X$12, P131='3 FORMULA PROBABILIDADES'!$Y$12), '3 FORMULA PROBABILIDADES'!$V$12,IF(OR(P131='3 FORMULA PROBABILIDADES'!$X$13, P131='3 FORMULA PROBABILIDADES'!$Y$13), '3 FORMULA PROBABILIDADES'!$V$13)))))))</f>
        <v/>
      </c>
      <c r="S131" s="557" t="s">
        <v>381</v>
      </c>
      <c r="T131" s="560">
        <f>+IF(S131="","",IF(S131="N/A","",IF(OR(S131='3 FORMULA PROBABILIDADES'!$X$9, S131='3 FORMULA PROBABILIDADES'!$Y$9), '3 FORMULA PROBABILIDADES'!$W$9,IF(OR(S131='3 FORMULA PROBABILIDADES'!$X$10, S131='3 FORMULA PROBABILIDADES'!$Y$10), '3 FORMULA PROBABILIDADES'!$W$10,IF(OR(S131='3 FORMULA PROBABILIDADES'!$X$11, S131='3 FORMULA PROBABILIDADES'!$Y$11), '3 FORMULA PROBABILIDADES'!$W$11,IF(OR(S131='3 FORMULA PROBABILIDADES'!$X$12, S131='3 FORMULA PROBABILIDADES'!$Y$12), '3 FORMULA PROBABILIDADES'!$W$12,IF(OR(S131='3 FORMULA PROBABILIDADES'!$X$13, S131='3 FORMULA PROBABILIDADES'!$Y$13), '3 FORMULA PROBABILIDADES'!$W$13)))))))</f>
        <v>0.6</v>
      </c>
      <c r="U131" s="540" t="str">
        <f>+IF(S131="","",IF(S131="N/A","",IF(OR(S131='3 FORMULA PROBABILIDADES'!$X$9, S131='3 FORMULA PROBABILIDADES'!$Y$9), '3 FORMULA PROBABILIDADES'!$V$9,IF(OR(S131='3 FORMULA PROBABILIDADES'!$X$10, S131='3 FORMULA PROBABILIDADES'!$Y$10), '3 FORMULA PROBABILIDADES'!$V$10,IF(OR(S131='3 FORMULA PROBABILIDADES'!$X$11, S131='3 FORMULA PROBABILIDADES'!$Y$11), '3 FORMULA PROBABILIDADES'!$V$11,IF(OR(S131='3 FORMULA PROBABILIDADES'!$X$12, S131='3 FORMULA PROBABILIDADES'!$Y$12), '3 FORMULA PROBABILIDADES'!$V$12,IF(OR(S131='3 FORMULA PROBABILIDADES'!$X$13, S131='3 FORMULA PROBABILIDADES'!$Y$13), '3 FORMULA PROBABILIDADES'!$V$13)))))))</f>
        <v>Moderado</v>
      </c>
      <c r="V131" s="560">
        <f t="shared" ref="V131" si="77">+IF(Q131="",T131,IF(T131="",Q131,IF(Q131&gt;T131,Q131,T131)))</f>
        <v>0.6</v>
      </c>
      <c r="W131" s="510" t="str">
        <f>+IF(V131="","",IF(V131='3 FORMULA PROBABILIDADES'!$W$9, '3 FORMULA PROBABILIDADES'!$V$9,IF(V131='3 FORMULA PROBABILIDADES'!$W$10, '3 FORMULA PROBABILIDADES'!$V$10,IF(V131='3 FORMULA PROBABILIDADES'!$W$11, '3 FORMULA PROBABILIDADES'!$V$11,IF(V131='3 FORMULA PROBABILIDADES'!$W$12, '3 FORMULA PROBABILIDADES'!$V$12,IF(V131='3 FORMULA PROBABILIDADES'!$W$13, '3 FORMULA PROBABILIDADES'!$V$13))))))</f>
        <v>Moderado</v>
      </c>
      <c r="X131" s="348">
        <v>1</v>
      </c>
      <c r="Y131" s="384" t="s">
        <v>682</v>
      </c>
      <c r="Z131" s="384" t="s">
        <v>694</v>
      </c>
      <c r="AA131" s="379" t="s">
        <v>695</v>
      </c>
      <c r="AB131" s="376" t="str">
        <f t="shared" si="73"/>
        <v>Jefe del área
Profesional jurídico realiza seguimiento al cumplimiento de los términos procesales. Mediante verificación de alertad y control de términos semanal</v>
      </c>
      <c r="AC131" s="385" t="s">
        <v>143</v>
      </c>
      <c r="AD131" s="378">
        <v>0.25</v>
      </c>
      <c r="AE131" s="378" t="s">
        <v>149</v>
      </c>
      <c r="AF131" s="341" t="s">
        <v>155</v>
      </c>
      <c r="AG131" s="378">
        <v>0.15</v>
      </c>
      <c r="AH131" s="342" t="s">
        <v>145</v>
      </c>
      <c r="AI131" s="342" t="s">
        <v>683</v>
      </c>
      <c r="AJ131" s="342" t="s">
        <v>147</v>
      </c>
      <c r="AK131" s="342" t="s">
        <v>148</v>
      </c>
      <c r="AL131" s="378">
        <f t="shared" si="42"/>
        <v>0.4</v>
      </c>
      <c r="AM131" s="378">
        <f>IF(AE131='4 FORMULAS'!$D$50,N131-(N131*AL131),N131)</f>
        <v>0.48</v>
      </c>
      <c r="AN131" s="378">
        <f>IF(AE131='4 FORMULAS'!$D$52,$V131-($V131*$AL131),$V131)</f>
        <v>0.6</v>
      </c>
      <c r="AO131" s="568">
        <f t="shared" ref="AO131" si="78">+IF(AM136="","",AM136)</f>
        <v>0.28799999999999998</v>
      </c>
      <c r="AP131" s="568">
        <f t="shared" ref="AP131" si="79">+IF(AN136="","",AN136)</f>
        <v>0.6</v>
      </c>
      <c r="AQ131" s="514" t="str">
        <f t="shared" ref="AQ131" si="80">+IF(W131="Leve","No requiere plan de acción",IF(W131="Menor","Bajo",IF(W131="Moderado","Moderado",IF(W131="Mayor","Alto",IF(W131="Catastrófico","Extremo",IF(W131="",""))))))</f>
        <v>Moderado</v>
      </c>
      <c r="AR131" s="514" t="s">
        <v>172</v>
      </c>
      <c r="AS131" s="508" t="s">
        <v>1039</v>
      </c>
      <c r="AT131" s="511">
        <v>46142</v>
      </c>
      <c r="AU131" s="508" t="s">
        <v>1142</v>
      </c>
      <c r="AV131" s="511">
        <v>46144</v>
      </c>
      <c r="AW131" s="515" t="s">
        <v>1149</v>
      </c>
      <c r="AX131" s="508"/>
      <c r="AY131" s="508"/>
      <c r="AZ131" s="514" t="s">
        <v>162</v>
      </c>
      <c r="BA131" s="526" t="s">
        <v>1041</v>
      </c>
      <c r="BB131" s="517" t="s">
        <v>325</v>
      </c>
      <c r="BC131" s="517" t="s">
        <v>324</v>
      </c>
      <c r="BD131" s="517" t="s">
        <v>945</v>
      </c>
      <c r="BE131" s="517" t="s">
        <v>324</v>
      </c>
      <c r="BF131" s="517" t="s">
        <v>946</v>
      </c>
      <c r="BG131" s="517" t="s">
        <v>947</v>
      </c>
      <c r="BH131" s="517" t="s">
        <v>946</v>
      </c>
      <c r="BI131" s="520" t="s">
        <v>1052</v>
      </c>
      <c r="BJ131" s="520" t="s">
        <v>1053</v>
      </c>
      <c r="BK131" s="520" t="s">
        <v>1054</v>
      </c>
      <c r="BL131" s="520" t="s">
        <v>1055</v>
      </c>
      <c r="BM131" s="520" t="s">
        <v>1056</v>
      </c>
      <c r="BN131" s="520" t="s">
        <v>494</v>
      </c>
      <c r="BO131" s="520" t="s">
        <v>1057</v>
      </c>
      <c r="BP131" s="520">
        <v>20</v>
      </c>
      <c r="BQ131" s="520">
        <v>68</v>
      </c>
      <c r="BR131" s="418"/>
      <c r="BS131" s="418"/>
      <c r="BT131" s="418"/>
      <c r="BU131" s="418"/>
    </row>
    <row r="132" spans="1:73" ht="49.5" x14ac:dyDescent="0.25">
      <c r="A132" s="554"/>
      <c r="B132" s="557"/>
      <c r="C132" s="557"/>
      <c r="D132" s="557"/>
      <c r="E132" s="557"/>
      <c r="F132" s="557"/>
      <c r="G132" s="557"/>
      <c r="H132" s="542"/>
      <c r="I132" s="357"/>
      <c r="J132" s="557"/>
      <c r="K132" s="558"/>
      <c r="L132" s="576"/>
      <c r="M132" s="558"/>
      <c r="N132" s="561"/>
      <c r="O132" s="514"/>
      <c r="P132" s="554"/>
      <c r="Q132" s="558"/>
      <c r="R132" s="558"/>
      <c r="S132" s="557"/>
      <c r="T132" s="561"/>
      <c r="U132" s="509"/>
      <c r="V132" s="561"/>
      <c r="W132" s="514"/>
      <c r="X132" s="348">
        <v>2</v>
      </c>
      <c r="Y132" s="343" t="s">
        <v>684</v>
      </c>
      <c r="Z132" s="343" t="s">
        <v>696</v>
      </c>
      <c r="AA132" s="343"/>
      <c r="AB132" s="376" t="str">
        <f>+CONCATENATE(Y132," ",Z132," ",AA132)</f>
        <v xml:space="preserve">Jefe del área revisa periodicamente la distribución de cargas laborales y reasignación de expedientes conforme a criterios de equilibrio y oportunidad procesal. </v>
      </c>
      <c r="AC132" s="380" t="s">
        <v>143</v>
      </c>
      <c r="AD132" s="378">
        <v>0.25</v>
      </c>
      <c r="AE132" s="378" t="s">
        <v>149</v>
      </c>
      <c r="AF132" s="341" t="s">
        <v>155</v>
      </c>
      <c r="AG132" s="378">
        <v>0.15</v>
      </c>
      <c r="AH132" s="342" t="s">
        <v>145</v>
      </c>
      <c r="AI132" s="342" t="s">
        <v>683</v>
      </c>
      <c r="AJ132" s="342" t="s">
        <v>147</v>
      </c>
      <c r="AK132" s="342" t="s">
        <v>148</v>
      </c>
      <c r="AL132" s="378">
        <f t="shared" si="42"/>
        <v>0.4</v>
      </c>
      <c r="AM132" s="378">
        <f>IF(AE132='4 FORMULAS'!$D$50,AM131-(AM131*AL132),AM131)</f>
        <v>0.28799999999999998</v>
      </c>
      <c r="AN132" s="378">
        <f>IF(AE132='4 FORMULAS'!$D$52,$AN131-(AN131*$AL132),AN131)</f>
        <v>0.6</v>
      </c>
      <c r="AO132" s="568"/>
      <c r="AP132" s="568"/>
      <c r="AQ132" s="514"/>
      <c r="AR132" s="514"/>
      <c r="AS132" s="510"/>
      <c r="AT132" s="512"/>
      <c r="AU132" s="509"/>
      <c r="AV132" s="512"/>
      <c r="AW132" s="515"/>
      <c r="AX132" s="509"/>
      <c r="AY132" s="509"/>
      <c r="AZ132" s="514"/>
      <c r="BA132" s="518"/>
      <c r="BB132" s="518"/>
      <c r="BC132" s="518"/>
      <c r="BD132" s="518"/>
      <c r="BE132" s="518"/>
      <c r="BF132" s="518"/>
      <c r="BG132" s="518"/>
      <c r="BH132" s="518"/>
      <c r="BI132" s="521"/>
      <c r="BJ132" s="521"/>
      <c r="BK132" s="521"/>
      <c r="BL132" s="521"/>
      <c r="BM132" s="521"/>
      <c r="BN132" s="521"/>
      <c r="BO132" s="521"/>
      <c r="BP132" s="521"/>
      <c r="BQ132" s="521"/>
      <c r="BR132" s="418"/>
      <c r="BS132" s="418"/>
      <c r="BT132" s="418"/>
      <c r="BU132" s="418"/>
    </row>
    <row r="133" spans="1:73" ht="49.5" customHeight="1" x14ac:dyDescent="0.25">
      <c r="A133" s="554"/>
      <c r="B133" s="557"/>
      <c r="C133" s="557"/>
      <c r="D133" s="557"/>
      <c r="E133" s="557"/>
      <c r="F133" s="557"/>
      <c r="G133" s="557"/>
      <c r="H133" s="542"/>
      <c r="I133" s="357"/>
      <c r="J133" s="557"/>
      <c r="K133" s="558"/>
      <c r="L133" s="576"/>
      <c r="M133" s="558"/>
      <c r="N133" s="561"/>
      <c r="O133" s="514"/>
      <c r="P133" s="554"/>
      <c r="Q133" s="558"/>
      <c r="R133" s="558"/>
      <c r="S133" s="557"/>
      <c r="T133" s="561"/>
      <c r="U133" s="509"/>
      <c r="V133" s="561"/>
      <c r="W133" s="514"/>
      <c r="X133" s="348">
        <v>3</v>
      </c>
      <c r="Y133" s="343"/>
      <c r="Z133" s="343"/>
      <c r="AA133" s="343"/>
      <c r="AB133" s="376" t="str">
        <f t="shared" si="73"/>
        <v xml:space="preserve">  </v>
      </c>
      <c r="AC133" s="380"/>
      <c r="AD133" s="378" t="s">
        <v>487</v>
      </c>
      <c r="AE133" s="378" t="s">
        <v>487</v>
      </c>
      <c r="AF133" s="341"/>
      <c r="AG133" s="378" t="s">
        <v>487</v>
      </c>
      <c r="AH133" s="342"/>
      <c r="AI133" s="342"/>
      <c r="AJ133" s="342"/>
      <c r="AK133" s="342"/>
      <c r="AL133" s="378" t="str">
        <f t="shared" si="42"/>
        <v/>
      </c>
      <c r="AM133" s="378">
        <f>IF(AE133='4 FORMULAS'!$D$50,AM132-(AM132*AL133),AM132)</f>
        <v>0.28799999999999998</v>
      </c>
      <c r="AN133" s="378">
        <f>IF(AE133='4 FORMULAS'!$D$52,$AN132-(AN132*$AL133),AN132)</f>
        <v>0.6</v>
      </c>
      <c r="AO133" s="568"/>
      <c r="AP133" s="568"/>
      <c r="AQ133" s="514"/>
      <c r="AR133" s="514"/>
      <c r="AS133" s="508" t="s">
        <v>1040</v>
      </c>
      <c r="AT133" s="512"/>
      <c r="AU133" s="509"/>
      <c r="AV133" s="512"/>
      <c r="AW133" s="515"/>
      <c r="AX133" s="509"/>
      <c r="AY133" s="509"/>
      <c r="AZ133" s="514"/>
      <c r="BA133" s="518"/>
      <c r="BB133" s="518"/>
      <c r="BC133" s="518"/>
      <c r="BD133" s="518"/>
      <c r="BE133" s="518"/>
      <c r="BF133" s="518"/>
      <c r="BG133" s="518"/>
      <c r="BH133" s="518"/>
      <c r="BI133" s="521"/>
      <c r="BJ133" s="521"/>
      <c r="BK133" s="521"/>
      <c r="BL133" s="521"/>
      <c r="BM133" s="521"/>
      <c r="BN133" s="521"/>
      <c r="BO133" s="521"/>
      <c r="BP133" s="521"/>
      <c r="BQ133" s="521"/>
      <c r="BR133" s="418"/>
      <c r="BS133" s="418"/>
      <c r="BT133" s="418"/>
      <c r="BU133" s="418"/>
    </row>
    <row r="134" spans="1:73" ht="16.5" x14ac:dyDescent="0.25">
      <c r="A134" s="554"/>
      <c r="B134" s="557"/>
      <c r="C134" s="557"/>
      <c r="D134" s="557"/>
      <c r="E134" s="557"/>
      <c r="F134" s="557"/>
      <c r="G134" s="557"/>
      <c r="H134" s="542"/>
      <c r="I134" s="357"/>
      <c r="J134" s="557"/>
      <c r="K134" s="558"/>
      <c r="L134" s="576"/>
      <c r="M134" s="558"/>
      <c r="N134" s="561"/>
      <c r="O134" s="514"/>
      <c r="P134" s="554"/>
      <c r="Q134" s="558"/>
      <c r="R134" s="558"/>
      <c r="S134" s="557"/>
      <c r="T134" s="561"/>
      <c r="U134" s="509"/>
      <c r="V134" s="561"/>
      <c r="W134" s="514"/>
      <c r="X134" s="348">
        <v>4</v>
      </c>
      <c r="Y134" s="343"/>
      <c r="Z134" s="343"/>
      <c r="AA134" s="343"/>
      <c r="AB134" s="376" t="str">
        <f t="shared" si="73"/>
        <v xml:space="preserve">  </v>
      </c>
      <c r="AC134" s="380"/>
      <c r="AD134" s="378" t="s">
        <v>487</v>
      </c>
      <c r="AE134" s="378" t="s">
        <v>487</v>
      </c>
      <c r="AF134" s="341"/>
      <c r="AG134" s="378" t="s">
        <v>487</v>
      </c>
      <c r="AH134" s="342"/>
      <c r="AI134" s="342"/>
      <c r="AJ134" s="342"/>
      <c r="AK134" s="342"/>
      <c r="AL134" s="378" t="str">
        <f t="shared" ref="AL134:AL197" si="81">+IFERROR($AD134+$AG134,"")</f>
        <v/>
      </c>
      <c r="AM134" s="378">
        <f>IF(AE134='4 FORMULAS'!$D$50,AM133-(AM133*AL134),AM133)</f>
        <v>0.28799999999999998</v>
      </c>
      <c r="AN134" s="378">
        <f>IF(AE134='4 FORMULAS'!$D$52,$AN133-(AN133*$AL134),AN133)</f>
        <v>0.6</v>
      </c>
      <c r="AO134" s="568"/>
      <c r="AP134" s="568"/>
      <c r="AQ134" s="514"/>
      <c r="AR134" s="514"/>
      <c r="AS134" s="509"/>
      <c r="AT134" s="512"/>
      <c r="AU134" s="509"/>
      <c r="AV134" s="512"/>
      <c r="AW134" s="515"/>
      <c r="AX134" s="509"/>
      <c r="AY134" s="509"/>
      <c r="AZ134" s="514"/>
      <c r="BA134" s="518"/>
      <c r="BB134" s="518"/>
      <c r="BC134" s="518"/>
      <c r="BD134" s="518"/>
      <c r="BE134" s="518"/>
      <c r="BF134" s="518"/>
      <c r="BG134" s="518"/>
      <c r="BH134" s="518"/>
      <c r="BI134" s="521"/>
      <c r="BJ134" s="521"/>
      <c r="BK134" s="521"/>
      <c r="BL134" s="521"/>
      <c r="BM134" s="521"/>
      <c r="BN134" s="521"/>
      <c r="BO134" s="521"/>
      <c r="BP134" s="521"/>
      <c r="BQ134" s="521"/>
      <c r="BR134" s="418"/>
      <c r="BS134" s="418"/>
      <c r="BT134" s="418"/>
      <c r="BU134" s="418"/>
    </row>
    <row r="135" spans="1:73" ht="16.5" x14ac:dyDescent="0.25">
      <c r="A135" s="554"/>
      <c r="B135" s="557"/>
      <c r="C135" s="557"/>
      <c r="D135" s="557"/>
      <c r="E135" s="557"/>
      <c r="F135" s="557"/>
      <c r="G135" s="557"/>
      <c r="H135" s="542"/>
      <c r="I135" s="357"/>
      <c r="J135" s="557"/>
      <c r="K135" s="558"/>
      <c r="L135" s="576"/>
      <c r="M135" s="558"/>
      <c r="N135" s="561"/>
      <c r="O135" s="514"/>
      <c r="P135" s="554"/>
      <c r="Q135" s="558"/>
      <c r="R135" s="558"/>
      <c r="S135" s="557"/>
      <c r="T135" s="561"/>
      <c r="U135" s="509"/>
      <c r="V135" s="561"/>
      <c r="W135" s="514"/>
      <c r="X135" s="348">
        <v>5</v>
      </c>
      <c r="Y135" s="343"/>
      <c r="Z135" s="343"/>
      <c r="AA135" s="343"/>
      <c r="AB135" s="376" t="str">
        <f t="shared" si="73"/>
        <v xml:space="preserve">  </v>
      </c>
      <c r="AC135" s="380"/>
      <c r="AD135" s="378" t="s">
        <v>487</v>
      </c>
      <c r="AE135" s="378" t="s">
        <v>487</v>
      </c>
      <c r="AF135" s="341"/>
      <c r="AG135" s="378" t="s">
        <v>487</v>
      </c>
      <c r="AH135" s="342"/>
      <c r="AI135" s="342"/>
      <c r="AJ135" s="342"/>
      <c r="AK135" s="342"/>
      <c r="AL135" s="378" t="str">
        <f t="shared" si="81"/>
        <v/>
      </c>
      <c r="AM135" s="378">
        <f>IF(AE135='4 FORMULAS'!$D$50,AM134-(AM134*AL135),AM134)</f>
        <v>0.28799999999999998</v>
      </c>
      <c r="AN135" s="378">
        <f>IF(AE135='4 FORMULAS'!$D$52,$AN134-(AN134*$AL135),AN134)</f>
        <v>0.6</v>
      </c>
      <c r="AO135" s="568"/>
      <c r="AP135" s="568"/>
      <c r="AQ135" s="514"/>
      <c r="AR135" s="514"/>
      <c r="AS135" s="509"/>
      <c r="AT135" s="512"/>
      <c r="AU135" s="509"/>
      <c r="AV135" s="512"/>
      <c r="AW135" s="515"/>
      <c r="AX135" s="509"/>
      <c r="AY135" s="509"/>
      <c r="AZ135" s="514"/>
      <c r="BA135" s="518"/>
      <c r="BB135" s="518"/>
      <c r="BC135" s="518"/>
      <c r="BD135" s="518"/>
      <c r="BE135" s="518"/>
      <c r="BF135" s="518"/>
      <c r="BG135" s="518"/>
      <c r="BH135" s="518"/>
      <c r="BI135" s="521"/>
      <c r="BJ135" s="521"/>
      <c r="BK135" s="521"/>
      <c r="BL135" s="521"/>
      <c r="BM135" s="521"/>
      <c r="BN135" s="521"/>
      <c r="BO135" s="521"/>
      <c r="BP135" s="521"/>
      <c r="BQ135" s="521"/>
      <c r="BR135" s="418"/>
      <c r="BS135" s="418"/>
      <c r="BT135" s="418"/>
      <c r="BU135" s="418"/>
    </row>
    <row r="136" spans="1:73" ht="17.25" thickBot="1" x14ac:dyDescent="0.3">
      <c r="A136" s="555"/>
      <c r="B136" s="557"/>
      <c r="C136" s="557"/>
      <c r="D136" s="557"/>
      <c r="E136" s="557"/>
      <c r="F136" s="557"/>
      <c r="G136" s="557"/>
      <c r="H136" s="542"/>
      <c r="I136" s="357"/>
      <c r="J136" s="557"/>
      <c r="K136" s="558"/>
      <c r="L136" s="576"/>
      <c r="M136" s="558"/>
      <c r="N136" s="561"/>
      <c r="O136" s="514"/>
      <c r="P136" s="555"/>
      <c r="Q136" s="558"/>
      <c r="R136" s="558"/>
      <c r="S136" s="557"/>
      <c r="T136" s="561"/>
      <c r="U136" s="510"/>
      <c r="V136" s="561"/>
      <c r="W136" s="514"/>
      <c r="X136" s="348">
        <v>6</v>
      </c>
      <c r="Y136" s="340"/>
      <c r="Z136" s="340"/>
      <c r="AA136" s="340"/>
      <c r="AB136" s="376" t="str">
        <f t="shared" si="73"/>
        <v xml:space="preserve">  </v>
      </c>
      <c r="AC136" s="380"/>
      <c r="AD136" s="378" t="s">
        <v>487</v>
      </c>
      <c r="AE136" s="378" t="s">
        <v>487</v>
      </c>
      <c r="AF136" s="341"/>
      <c r="AG136" s="378" t="s">
        <v>487</v>
      </c>
      <c r="AH136" s="342"/>
      <c r="AI136" s="342"/>
      <c r="AJ136" s="342"/>
      <c r="AK136" s="342"/>
      <c r="AL136" s="378" t="str">
        <f t="shared" si="81"/>
        <v/>
      </c>
      <c r="AM136" s="378">
        <f>IF(AE136='4 FORMULAS'!$D$50,AM135-(AM135*AL136),AM135)</f>
        <v>0.28799999999999998</v>
      </c>
      <c r="AN136" s="378">
        <f>IF(AE136='4 FORMULAS'!$D$52,$AN135-(AN135*$AL136),AN135)</f>
        <v>0.6</v>
      </c>
      <c r="AO136" s="568"/>
      <c r="AP136" s="568"/>
      <c r="AQ136" s="514"/>
      <c r="AR136" s="514"/>
      <c r="AS136" s="510"/>
      <c r="AT136" s="513"/>
      <c r="AU136" s="510"/>
      <c r="AV136" s="513"/>
      <c r="AW136" s="515"/>
      <c r="AX136" s="510"/>
      <c r="AY136" s="510"/>
      <c r="AZ136" s="514"/>
      <c r="BA136" s="519"/>
      <c r="BB136" s="519"/>
      <c r="BC136" s="519"/>
      <c r="BD136" s="519"/>
      <c r="BE136" s="519"/>
      <c r="BF136" s="519"/>
      <c r="BG136" s="519"/>
      <c r="BH136" s="519"/>
      <c r="BI136" s="522"/>
      <c r="BJ136" s="522"/>
      <c r="BK136" s="522"/>
      <c r="BL136" s="522"/>
      <c r="BM136" s="522"/>
      <c r="BN136" s="522"/>
      <c r="BO136" s="522"/>
      <c r="BP136" s="522"/>
      <c r="BQ136" s="522"/>
      <c r="BR136" s="418"/>
      <c r="BS136" s="418"/>
      <c r="BT136" s="418"/>
      <c r="BU136" s="418"/>
    </row>
    <row r="137" spans="1:73" ht="16.5" customHeight="1" x14ac:dyDescent="0.25">
      <c r="A137" s="556" t="s">
        <v>633</v>
      </c>
      <c r="B137" s="557" t="s">
        <v>669</v>
      </c>
      <c r="C137" s="557" t="s">
        <v>178</v>
      </c>
      <c r="D137" s="557" t="s">
        <v>372</v>
      </c>
      <c r="E137" s="581" t="s">
        <v>672</v>
      </c>
      <c r="F137" s="557" t="s">
        <v>673</v>
      </c>
      <c r="G137" s="557"/>
      <c r="H137" s="542" t="str">
        <f t="shared" ref="H137" si="82">+CONCATENATE(D137," "," ",E137," ",F137," ",G137)</f>
        <v xml:space="preserve">Posibilidad de incumplimiento de los objetivos  por la omisión de los requisitos legales y formales exigidos en la práctica de las notificaciones disciplinarias o la utilización de canales no autorizados para su realización debido a la falta de capacitación del personal y a la ausencia de estandarización en los procedimientos de notificación y comunicaciones oficiales. </v>
      </c>
      <c r="I137" s="357"/>
      <c r="J137" s="557" t="s">
        <v>193</v>
      </c>
      <c r="K137" s="558" t="str">
        <f>IFERROR(VLOOKUP('2 MAPA FINAL'!$J137,Tabla3[],2,0),"")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37" s="557">
        <v>300</v>
      </c>
      <c r="M137" s="558" t="str">
        <f>+IF(L137="","",IF(L137&lt;='3 FORMULA PROBABILIDADES'!$S$9,'3 FORMULA PROBABILIDADES'!$Q$9,IF(L137&lt;='3 FORMULA PROBABILIDADES'!$S$10,'3 FORMULA PROBABILIDADES'!$Q$10,IF(L137&lt;='3 FORMULA PROBABILIDADES'!$S$11,'3 FORMULA PROBABILIDADES'!$Q$11,IF(L137&lt;='3 FORMULA PROBABILIDADES'!$S$12,'3 FORMULA PROBABILIDADES'!$Q$12,IF(L137&gt;='3 FORMULA PROBABILIDADES'!$R$13,'3 FORMULA PROBABILIDADES'!$Q$13,""))))))</f>
        <v>La actividad que conlleva el riesgo se ejecuta de 25 a 500 veces por año</v>
      </c>
      <c r="N137" s="560">
        <f>+IF(M137="","",IF(M137='3 FORMULA PROBABILIDADES'!$Q$9, '3 FORMULA PROBABILIDADES'!$T$9,IF(M137='3 FORMULA PROBABILIDADES'!$Q$10, '3 FORMULA PROBABILIDADES'!$T$10,IF(M137='3 FORMULA PROBABILIDADES'!$Q$11, '3 FORMULA PROBABILIDADES'!$T$11,IF(M137='3 FORMULA PROBABILIDADES'!$Q$12, '3 FORMULA PROBABILIDADES'!$T$12,IF(M137='3 FORMULA PROBABILIDADES'!$Q$13, '3 FORMULA PROBABILIDADES'!$T$13))))))</f>
        <v>0.6</v>
      </c>
      <c r="O137" s="510" t="str">
        <f>+IF(M137="","",IF(M137='3 FORMULA PROBABILIDADES'!$Q$9, '3 FORMULA PROBABILIDADES'!$P$9,IF(M137='3 FORMULA PROBABILIDADES'!$Q$10, '3 FORMULA PROBABILIDADES'!$P$10,IF(M137='3 FORMULA PROBABILIDADES'!$Q$11, '3 FORMULA PROBABILIDADES'!$P$11,IF(M137='3 FORMULA PROBABILIDADES'!$Q$12, '3 FORMULA PROBABILIDADES'!$P$12,IF(M137='3 FORMULA PROBABILIDADES'!$Q$13, '3 FORMULA PROBABILIDADES'!$P$13))))))</f>
        <v>Media</v>
      </c>
      <c r="P137" s="556" t="s">
        <v>263</v>
      </c>
      <c r="Q137" s="558" t="str">
        <f>+IF(P137="","",IF(P137="N/A","",IF(OR(P137='3 FORMULA PROBABILIDADES'!$X$9, P137='3 FORMULA PROBABILIDADES'!$Y$9), '3 FORMULA PROBABILIDADES'!$W$9,IF(OR(P137='3 FORMULA PROBABILIDADES'!$X$10, P137='3 FORMULA PROBABILIDADES'!$Y$10), '3 FORMULA PROBABILIDADES'!$W$10,IF(OR(P137='3 FORMULA PROBABILIDADES'!$X$11, P137='3 FORMULA PROBABILIDADES'!$Y$11), '3 FORMULA PROBABILIDADES'!$W$11,IF(OR(P137='3 FORMULA PROBABILIDADES'!$X$12, P137='3 FORMULA PROBABILIDADES'!$Y$12), '3 FORMULA PROBABILIDADES'!$W$12,IF(OR(P137='3 FORMULA PROBABILIDADES'!$X$13, P137='3 FORMULA PROBABILIDADES'!$Y$13), '3 FORMULA PROBABILIDADES'!$W$13)))))))</f>
        <v/>
      </c>
      <c r="R137" s="558" t="str">
        <f>+IF(P137="","",IF(P137="N/A","",IF(OR(P137='3 FORMULA PROBABILIDADES'!$X$9, P137='3 FORMULA PROBABILIDADES'!$Y$9), '3 FORMULA PROBABILIDADES'!$V$9,IF(OR(P137='3 FORMULA PROBABILIDADES'!$X$10, P137='3 FORMULA PROBABILIDADES'!$Y$10), '3 FORMULA PROBABILIDADES'!$V$10,IF(OR(P137='3 FORMULA PROBABILIDADES'!$X$11, P137='3 FORMULA PROBABILIDADES'!$Y$11), '3 FORMULA PROBABILIDADES'!$V$11,IF(OR(P137='3 FORMULA PROBABILIDADES'!$X$12, P137='3 FORMULA PROBABILIDADES'!$Y$12), '3 FORMULA PROBABILIDADES'!$V$12,IF(OR(P137='3 FORMULA PROBABILIDADES'!$X$13, P137='3 FORMULA PROBABILIDADES'!$Y$13), '3 FORMULA PROBABILIDADES'!$V$13)))))))</f>
        <v/>
      </c>
      <c r="S137" s="557" t="s">
        <v>379</v>
      </c>
      <c r="T137" s="560">
        <f>+IF(S137="","",IF(S137="N/A","",IF(OR(S137='3 FORMULA PROBABILIDADES'!$X$9, S137='3 FORMULA PROBABILIDADES'!$Y$9), '3 FORMULA PROBABILIDADES'!$W$9,IF(OR(S137='3 FORMULA PROBABILIDADES'!$X$10, S137='3 FORMULA PROBABILIDADES'!$Y$10), '3 FORMULA PROBABILIDADES'!$W$10,IF(OR(S137='3 FORMULA PROBABILIDADES'!$X$11, S137='3 FORMULA PROBABILIDADES'!$Y$11), '3 FORMULA PROBABILIDADES'!$W$11,IF(OR(S137='3 FORMULA PROBABILIDADES'!$X$12, S137='3 FORMULA PROBABILIDADES'!$Y$12), '3 FORMULA PROBABILIDADES'!$W$12,IF(OR(S137='3 FORMULA PROBABILIDADES'!$X$13, S137='3 FORMULA PROBABILIDADES'!$Y$13), '3 FORMULA PROBABILIDADES'!$W$13)))))))</f>
        <v>0.2</v>
      </c>
      <c r="U137" s="540" t="str">
        <f>+IF(S137="","",IF(S137="N/A","",IF(OR(S137='3 FORMULA PROBABILIDADES'!$X$9, S137='3 FORMULA PROBABILIDADES'!$Y$9), '3 FORMULA PROBABILIDADES'!$V$9,IF(OR(S137='3 FORMULA PROBABILIDADES'!$X$10, S137='3 FORMULA PROBABILIDADES'!$Y$10), '3 FORMULA PROBABILIDADES'!$V$10,IF(OR(S137='3 FORMULA PROBABILIDADES'!$X$11, S137='3 FORMULA PROBABILIDADES'!$Y$11), '3 FORMULA PROBABILIDADES'!$V$11,IF(OR(S137='3 FORMULA PROBABILIDADES'!$X$12, S137='3 FORMULA PROBABILIDADES'!$Y$12), '3 FORMULA PROBABILIDADES'!$V$12,IF(OR(S137='3 FORMULA PROBABILIDADES'!$X$13, S137='3 FORMULA PROBABILIDADES'!$Y$13), '3 FORMULA PROBABILIDADES'!$V$13)))))))</f>
        <v>Leve</v>
      </c>
      <c r="V137" s="560">
        <f t="shared" ref="V137" si="83">+IF(Q137="",T137,IF(T137="",Q137,IF(Q137&gt;T137,Q137,T137)))</f>
        <v>0.2</v>
      </c>
      <c r="W137" s="510" t="str">
        <f>+IF(V137="","",IF(V137='3 FORMULA PROBABILIDADES'!$W$9, '3 FORMULA PROBABILIDADES'!$V$9,IF(V137='3 FORMULA PROBABILIDADES'!$W$10, '3 FORMULA PROBABILIDADES'!$V$10,IF(V137='3 FORMULA PROBABILIDADES'!$W$11, '3 FORMULA PROBABILIDADES'!$V$11,IF(V137='3 FORMULA PROBABILIDADES'!$W$12, '3 FORMULA PROBABILIDADES'!$V$12,IF(V137='3 FORMULA PROBABILIDADES'!$W$13, '3 FORMULA PROBABILIDADES'!$V$13))))))</f>
        <v>Leve</v>
      </c>
      <c r="X137" s="348">
        <v>1</v>
      </c>
      <c r="Y137" s="340" t="s">
        <v>684</v>
      </c>
      <c r="Z137" s="340" t="s">
        <v>697</v>
      </c>
      <c r="AA137" s="340" t="s">
        <v>685</v>
      </c>
      <c r="AB137" s="376" t="str">
        <f t="shared" si="73"/>
        <v>Jefe del área implementa formatos  estandarizados para citaciones y notificaciones Aplicación permanente y revisión semestral de actualización de los formatos</v>
      </c>
      <c r="AC137" s="380" t="s">
        <v>143</v>
      </c>
      <c r="AD137" s="378">
        <v>0.25</v>
      </c>
      <c r="AE137" s="378" t="s">
        <v>149</v>
      </c>
      <c r="AF137" s="341" t="s">
        <v>144</v>
      </c>
      <c r="AG137" s="378">
        <v>0.25</v>
      </c>
      <c r="AH137" s="342" t="s">
        <v>145</v>
      </c>
      <c r="AI137" s="342" t="s">
        <v>683</v>
      </c>
      <c r="AJ137" s="342" t="s">
        <v>147</v>
      </c>
      <c r="AK137" s="342" t="s">
        <v>148</v>
      </c>
      <c r="AL137" s="378">
        <f t="shared" si="81"/>
        <v>0.5</v>
      </c>
      <c r="AM137" s="378">
        <f>IF(AE137='4 FORMULAS'!$D$50,N137-(N137*AL137),N137)</f>
        <v>0.3</v>
      </c>
      <c r="AN137" s="378">
        <f>IF(AE137='4 FORMULAS'!$D$52,$V137-($V137*$AL137),$V137)</f>
        <v>0.2</v>
      </c>
      <c r="AO137" s="568">
        <f t="shared" ref="AO137" si="84">+IF(AM142="","",AM142)</f>
        <v>0.21</v>
      </c>
      <c r="AP137" s="568">
        <f t="shared" ref="AP137" si="85">+IF(AN142="","",AN142)</f>
        <v>0.2</v>
      </c>
      <c r="AQ137" s="514" t="str">
        <f t="shared" ref="AQ137" si="86">+IF(W137="Leve","No requiere plan de acción",IF(W137="Menor","Bajo",IF(W137="Moderado","Moderado",IF(W137="Mayor","Alto",IF(W137="Catastrófico","Extremo",IF(W137="",""))))))</f>
        <v>No requiere plan de acción</v>
      </c>
      <c r="AR137" s="514" t="s">
        <v>598</v>
      </c>
      <c r="AS137" s="508" t="s">
        <v>598</v>
      </c>
      <c r="AT137" s="511">
        <v>46142</v>
      </c>
      <c r="AU137" s="508" t="s">
        <v>1143</v>
      </c>
      <c r="AV137" s="511">
        <v>46144</v>
      </c>
      <c r="AW137" s="515" t="s">
        <v>1091</v>
      </c>
      <c r="AX137" s="508"/>
      <c r="AY137" s="508"/>
      <c r="AZ137" s="514" t="s">
        <v>162</v>
      </c>
      <c r="BA137" s="526" t="s">
        <v>1041</v>
      </c>
      <c r="BB137" s="517" t="s">
        <v>325</v>
      </c>
      <c r="BC137" s="517" t="s">
        <v>324</v>
      </c>
      <c r="BD137" s="517" t="s">
        <v>948</v>
      </c>
      <c r="BE137" s="517" t="s">
        <v>324</v>
      </c>
      <c r="BF137" s="517" t="s">
        <v>946</v>
      </c>
      <c r="BG137" s="517" t="s">
        <v>949</v>
      </c>
      <c r="BH137" s="517" t="s">
        <v>946</v>
      </c>
      <c r="BI137" s="517"/>
      <c r="BJ137" s="517"/>
      <c r="BK137" s="517"/>
      <c r="BL137" s="517"/>
      <c r="BM137" s="517"/>
      <c r="BN137" s="517"/>
      <c r="BO137" s="517"/>
      <c r="BP137" s="517"/>
      <c r="BQ137" s="517" t="s">
        <v>598</v>
      </c>
      <c r="BR137" s="418"/>
      <c r="BS137" s="418"/>
      <c r="BT137" s="418"/>
      <c r="BU137" s="418"/>
    </row>
    <row r="138" spans="1:73" ht="66" x14ac:dyDescent="0.25">
      <c r="A138" s="554"/>
      <c r="B138" s="557"/>
      <c r="C138" s="557"/>
      <c r="D138" s="557"/>
      <c r="E138" s="581"/>
      <c r="F138" s="557"/>
      <c r="G138" s="557"/>
      <c r="H138" s="542"/>
      <c r="I138" s="357"/>
      <c r="J138" s="557"/>
      <c r="K138" s="558"/>
      <c r="L138" s="557"/>
      <c r="M138" s="558"/>
      <c r="N138" s="561"/>
      <c r="O138" s="514"/>
      <c r="P138" s="554"/>
      <c r="Q138" s="558"/>
      <c r="R138" s="558"/>
      <c r="S138" s="557"/>
      <c r="T138" s="561"/>
      <c r="U138" s="509"/>
      <c r="V138" s="561"/>
      <c r="W138" s="514"/>
      <c r="X138" s="348">
        <v>2</v>
      </c>
      <c r="Y138" s="340" t="s">
        <v>686</v>
      </c>
      <c r="Z138" s="340" t="s">
        <v>698</v>
      </c>
      <c r="AA138" s="340" t="s">
        <v>687</v>
      </c>
      <c r="AB138" s="376" t="str">
        <f>+CONCATENATE(Y138," ",Z138," ",AA138)</f>
        <v>Profesional jurídico
Auxiliar administrativo valida y actualizar los datos de contacto del destinatario en Talento Humano y en los sistemas institucionales, previo a la práctica de las comunicaciones y notificaciones. Previo a cada actuación de notificación o comunicación procesal.</v>
      </c>
      <c r="AC138" s="380" t="s">
        <v>154</v>
      </c>
      <c r="AD138" s="378">
        <v>0.15</v>
      </c>
      <c r="AE138" s="378" t="s">
        <v>149</v>
      </c>
      <c r="AF138" s="341" t="s">
        <v>155</v>
      </c>
      <c r="AG138" s="378">
        <v>0.15</v>
      </c>
      <c r="AH138" s="342" t="s">
        <v>145</v>
      </c>
      <c r="AI138" s="342" t="s">
        <v>146</v>
      </c>
      <c r="AJ138" s="342" t="s">
        <v>147</v>
      </c>
      <c r="AK138" s="342" t="s">
        <v>148</v>
      </c>
      <c r="AL138" s="378">
        <f t="shared" si="81"/>
        <v>0.3</v>
      </c>
      <c r="AM138" s="378">
        <f>IF(AE138='4 FORMULAS'!$D$50,AM137-(AM137*AL138),AM137)</f>
        <v>0.21</v>
      </c>
      <c r="AN138" s="378">
        <f>IF(AE138='4 FORMULAS'!$D$52,$AN137-(AN137*$AL138),AN137)</f>
        <v>0.2</v>
      </c>
      <c r="AO138" s="568"/>
      <c r="AP138" s="568"/>
      <c r="AQ138" s="514"/>
      <c r="AR138" s="514"/>
      <c r="AS138" s="509"/>
      <c r="AT138" s="512"/>
      <c r="AU138" s="509"/>
      <c r="AV138" s="512"/>
      <c r="AW138" s="515"/>
      <c r="AX138" s="509"/>
      <c r="AY138" s="509"/>
      <c r="AZ138" s="514"/>
      <c r="BA138" s="518"/>
      <c r="BB138" s="518"/>
      <c r="BC138" s="518"/>
      <c r="BD138" s="518"/>
      <c r="BE138" s="518"/>
      <c r="BF138" s="518"/>
      <c r="BG138" s="518"/>
      <c r="BH138" s="518"/>
      <c r="BI138" s="518"/>
      <c r="BJ138" s="518"/>
      <c r="BK138" s="518"/>
      <c r="BL138" s="518"/>
      <c r="BM138" s="518"/>
      <c r="BN138" s="518"/>
      <c r="BO138" s="518"/>
      <c r="BP138" s="518"/>
      <c r="BQ138" s="518"/>
      <c r="BR138" s="418"/>
      <c r="BS138" s="418"/>
      <c r="BT138" s="418"/>
      <c r="BU138" s="418"/>
    </row>
    <row r="139" spans="1:73" ht="16.5" x14ac:dyDescent="0.25">
      <c r="A139" s="554"/>
      <c r="B139" s="557"/>
      <c r="C139" s="557"/>
      <c r="D139" s="557"/>
      <c r="E139" s="581"/>
      <c r="F139" s="557"/>
      <c r="G139" s="557"/>
      <c r="H139" s="542"/>
      <c r="I139" s="357"/>
      <c r="J139" s="557"/>
      <c r="K139" s="558"/>
      <c r="L139" s="557"/>
      <c r="M139" s="558"/>
      <c r="N139" s="561"/>
      <c r="O139" s="514"/>
      <c r="P139" s="554"/>
      <c r="Q139" s="558"/>
      <c r="R139" s="558"/>
      <c r="S139" s="557"/>
      <c r="T139" s="561"/>
      <c r="U139" s="509"/>
      <c r="V139" s="561"/>
      <c r="W139" s="514"/>
      <c r="X139" s="348">
        <v>3</v>
      </c>
      <c r="Y139" s="340"/>
      <c r="Z139" s="340"/>
      <c r="AA139" s="340"/>
      <c r="AB139" s="376" t="str">
        <f t="shared" si="73"/>
        <v xml:space="preserve">  </v>
      </c>
      <c r="AC139" s="380"/>
      <c r="AD139" s="378" t="s">
        <v>487</v>
      </c>
      <c r="AE139" s="378" t="s">
        <v>487</v>
      </c>
      <c r="AF139" s="341"/>
      <c r="AG139" s="378" t="s">
        <v>487</v>
      </c>
      <c r="AH139" s="342"/>
      <c r="AI139" s="342"/>
      <c r="AJ139" s="342"/>
      <c r="AK139" s="342"/>
      <c r="AL139" s="378" t="str">
        <f t="shared" si="81"/>
        <v/>
      </c>
      <c r="AM139" s="378">
        <f>IF(AE139='4 FORMULAS'!$D$50,AM138-(AM138*AL139),AM138)</f>
        <v>0.21</v>
      </c>
      <c r="AN139" s="378">
        <f>IF(AE139='4 FORMULAS'!$D$52,$AN138-(AN138*$AL139),AN138)</f>
        <v>0.2</v>
      </c>
      <c r="AO139" s="568"/>
      <c r="AP139" s="568"/>
      <c r="AQ139" s="514"/>
      <c r="AR139" s="514"/>
      <c r="AS139" s="509"/>
      <c r="AT139" s="512"/>
      <c r="AU139" s="509"/>
      <c r="AV139" s="512"/>
      <c r="AW139" s="515"/>
      <c r="AX139" s="509"/>
      <c r="AY139" s="509"/>
      <c r="AZ139" s="514"/>
      <c r="BA139" s="518"/>
      <c r="BB139" s="518"/>
      <c r="BC139" s="518"/>
      <c r="BD139" s="518"/>
      <c r="BE139" s="518"/>
      <c r="BF139" s="518"/>
      <c r="BG139" s="518"/>
      <c r="BH139" s="518"/>
      <c r="BI139" s="518"/>
      <c r="BJ139" s="518"/>
      <c r="BK139" s="518"/>
      <c r="BL139" s="518"/>
      <c r="BM139" s="518"/>
      <c r="BN139" s="518"/>
      <c r="BO139" s="518"/>
      <c r="BP139" s="518"/>
      <c r="BQ139" s="518"/>
      <c r="BR139" s="418"/>
      <c r="BS139" s="418"/>
      <c r="BT139" s="418"/>
      <c r="BU139" s="418"/>
    </row>
    <row r="140" spans="1:73" ht="16.5" x14ac:dyDescent="0.25">
      <c r="A140" s="554"/>
      <c r="B140" s="557"/>
      <c r="C140" s="557"/>
      <c r="D140" s="557"/>
      <c r="E140" s="581"/>
      <c r="F140" s="557"/>
      <c r="G140" s="557"/>
      <c r="H140" s="542"/>
      <c r="I140" s="357"/>
      <c r="J140" s="557"/>
      <c r="K140" s="558"/>
      <c r="L140" s="557"/>
      <c r="M140" s="558"/>
      <c r="N140" s="561"/>
      <c r="O140" s="514"/>
      <c r="P140" s="554"/>
      <c r="Q140" s="558"/>
      <c r="R140" s="558"/>
      <c r="S140" s="557"/>
      <c r="T140" s="561"/>
      <c r="U140" s="509"/>
      <c r="V140" s="561"/>
      <c r="W140" s="514"/>
      <c r="X140" s="348">
        <v>4</v>
      </c>
      <c r="Y140" s="340"/>
      <c r="Z140" s="340"/>
      <c r="AA140" s="340"/>
      <c r="AB140" s="376" t="str">
        <f t="shared" si="73"/>
        <v xml:space="preserve">  </v>
      </c>
      <c r="AC140" s="380"/>
      <c r="AD140" s="378" t="s">
        <v>487</v>
      </c>
      <c r="AE140" s="378" t="s">
        <v>487</v>
      </c>
      <c r="AF140" s="341"/>
      <c r="AG140" s="378" t="s">
        <v>487</v>
      </c>
      <c r="AH140" s="342"/>
      <c r="AI140" s="342"/>
      <c r="AJ140" s="342"/>
      <c r="AK140" s="342"/>
      <c r="AL140" s="378" t="str">
        <f t="shared" si="81"/>
        <v/>
      </c>
      <c r="AM140" s="378">
        <f>IF(AE140='4 FORMULAS'!$D$50,AM139-(AM139*AL140),AM139)</f>
        <v>0.21</v>
      </c>
      <c r="AN140" s="378">
        <f>IF(AE140='4 FORMULAS'!$D$52,$AN139-(AN139*$AL140),AN139)</f>
        <v>0.2</v>
      </c>
      <c r="AO140" s="568"/>
      <c r="AP140" s="568"/>
      <c r="AQ140" s="514"/>
      <c r="AR140" s="514"/>
      <c r="AS140" s="509"/>
      <c r="AT140" s="512"/>
      <c r="AU140" s="509"/>
      <c r="AV140" s="512"/>
      <c r="AW140" s="515"/>
      <c r="AX140" s="509"/>
      <c r="AY140" s="509"/>
      <c r="AZ140" s="514"/>
      <c r="BA140" s="518"/>
      <c r="BB140" s="518"/>
      <c r="BC140" s="518"/>
      <c r="BD140" s="518"/>
      <c r="BE140" s="518"/>
      <c r="BF140" s="518"/>
      <c r="BG140" s="518"/>
      <c r="BH140" s="518"/>
      <c r="BI140" s="518"/>
      <c r="BJ140" s="518"/>
      <c r="BK140" s="518"/>
      <c r="BL140" s="518"/>
      <c r="BM140" s="518"/>
      <c r="BN140" s="518"/>
      <c r="BO140" s="518"/>
      <c r="BP140" s="518"/>
      <c r="BQ140" s="518"/>
      <c r="BR140" s="418"/>
      <c r="BS140" s="418"/>
      <c r="BT140" s="418"/>
      <c r="BU140" s="418"/>
    </row>
    <row r="141" spans="1:73" ht="16.5" x14ac:dyDescent="0.25">
      <c r="A141" s="554"/>
      <c r="B141" s="557"/>
      <c r="C141" s="557"/>
      <c r="D141" s="557"/>
      <c r="E141" s="581"/>
      <c r="F141" s="557"/>
      <c r="G141" s="557"/>
      <c r="H141" s="542"/>
      <c r="I141" s="357"/>
      <c r="J141" s="557"/>
      <c r="K141" s="558"/>
      <c r="L141" s="557"/>
      <c r="M141" s="558"/>
      <c r="N141" s="561"/>
      <c r="O141" s="514"/>
      <c r="P141" s="554"/>
      <c r="Q141" s="558"/>
      <c r="R141" s="558"/>
      <c r="S141" s="557"/>
      <c r="T141" s="561"/>
      <c r="U141" s="509"/>
      <c r="V141" s="561"/>
      <c r="W141" s="514"/>
      <c r="X141" s="348">
        <v>5</v>
      </c>
      <c r="Y141" s="340"/>
      <c r="Z141" s="340"/>
      <c r="AA141" s="340"/>
      <c r="AB141" s="376" t="str">
        <f t="shared" si="73"/>
        <v xml:space="preserve">  </v>
      </c>
      <c r="AC141" s="380"/>
      <c r="AD141" s="378" t="s">
        <v>487</v>
      </c>
      <c r="AE141" s="378" t="s">
        <v>487</v>
      </c>
      <c r="AF141" s="341"/>
      <c r="AG141" s="378" t="s">
        <v>487</v>
      </c>
      <c r="AH141" s="342"/>
      <c r="AI141" s="342"/>
      <c r="AJ141" s="342"/>
      <c r="AK141" s="342"/>
      <c r="AL141" s="378" t="str">
        <f t="shared" si="81"/>
        <v/>
      </c>
      <c r="AM141" s="378">
        <f>IF(AE141='4 FORMULAS'!$D$50,AM140-(AM140*AL141),AM140)</f>
        <v>0.21</v>
      </c>
      <c r="AN141" s="378">
        <f>IF(AE141='4 FORMULAS'!$D$52,$AN140-(AN140*$AL141),AN140)</f>
        <v>0.2</v>
      </c>
      <c r="AO141" s="568"/>
      <c r="AP141" s="568"/>
      <c r="AQ141" s="514"/>
      <c r="AR141" s="514"/>
      <c r="AS141" s="509"/>
      <c r="AT141" s="512"/>
      <c r="AU141" s="509"/>
      <c r="AV141" s="512"/>
      <c r="AW141" s="515"/>
      <c r="AX141" s="509"/>
      <c r="AY141" s="509"/>
      <c r="AZ141" s="514"/>
      <c r="BA141" s="518"/>
      <c r="BB141" s="518"/>
      <c r="BC141" s="518"/>
      <c r="BD141" s="518"/>
      <c r="BE141" s="518"/>
      <c r="BF141" s="518"/>
      <c r="BG141" s="518"/>
      <c r="BH141" s="518"/>
      <c r="BI141" s="518"/>
      <c r="BJ141" s="518"/>
      <c r="BK141" s="518"/>
      <c r="BL141" s="518"/>
      <c r="BM141" s="518"/>
      <c r="BN141" s="518"/>
      <c r="BO141" s="518"/>
      <c r="BP141" s="518"/>
      <c r="BQ141" s="518"/>
      <c r="BR141" s="418"/>
      <c r="BS141" s="418"/>
      <c r="BT141" s="418"/>
      <c r="BU141" s="418"/>
    </row>
    <row r="142" spans="1:73" ht="42" customHeight="1" thickBot="1" x14ac:dyDescent="0.3">
      <c r="A142" s="555"/>
      <c r="B142" s="557"/>
      <c r="C142" s="557"/>
      <c r="D142" s="557"/>
      <c r="E142" s="581"/>
      <c r="F142" s="557"/>
      <c r="G142" s="557"/>
      <c r="H142" s="542"/>
      <c r="I142" s="357"/>
      <c r="J142" s="557"/>
      <c r="K142" s="558"/>
      <c r="L142" s="557"/>
      <c r="M142" s="558"/>
      <c r="N142" s="561"/>
      <c r="O142" s="514"/>
      <c r="P142" s="555"/>
      <c r="Q142" s="558"/>
      <c r="R142" s="558"/>
      <c r="S142" s="557"/>
      <c r="T142" s="561"/>
      <c r="U142" s="510"/>
      <c r="V142" s="561"/>
      <c r="W142" s="514"/>
      <c r="X142" s="348">
        <v>6</v>
      </c>
      <c r="Y142" s="340"/>
      <c r="Z142" s="340"/>
      <c r="AA142" s="340"/>
      <c r="AB142" s="376" t="str">
        <f t="shared" si="73"/>
        <v xml:space="preserve">  </v>
      </c>
      <c r="AC142" s="380"/>
      <c r="AD142" s="378" t="s">
        <v>487</v>
      </c>
      <c r="AE142" s="378" t="s">
        <v>487</v>
      </c>
      <c r="AF142" s="341"/>
      <c r="AG142" s="378" t="s">
        <v>487</v>
      </c>
      <c r="AH142" s="342"/>
      <c r="AI142" s="342"/>
      <c r="AJ142" s="342"/>
      <c r="AK142" s="342"/>
      <c r="AL142" s="378" t="str">
        <f t="shared" si="81"/>
        <v/>
      </c>
      <c r="AM142" s="378">
        <f>IF(AE142='4 FORMULAS'!$D$50,AM141-(AM141*AL142),AM141)</f>
        <v>0.21</v>
      </c>
      <c r="AN142" s="378">
        <f>IF(AE142='4 FORMULAS'!$D$52,$AN141-(AN141*$AL142),AN141)</f>
        <v>0.2</v>
      </c>
      <c r="AO142" s="568"/>
      <c r="AP142" s="568"/>
      <c r="AQ142" s="514"/>
      <c r="AR142" s="514"/>
      <c r="AS142" s="510"/>
      <c r="AT142" s="513"/>
      <c r="AU142" s="510"/>
      <c r="AV142" s="513"/>
      <c r="AW142" s="515"/>
      <c r="AX142" s="510"/>
      <c r="AY142" s="510"/>
      <c r="AZ142" s="514"/>
      <c r="BA142" s="519"/>
      <c r="BB142" s="519"/>
      <c r="BC142" s="519"/>
      <c r="BD142" s="519"/>
      <c r="BE142" s="519"/>
      <c r="BF142" s="519"/>
      <c r="BG142" s="519"/>
      <c r="BH142" s="519"/>
      <c r="BI142" s="519"/>
      <c r="BJ142" s="519"/>
      <c r="BK142" s="519"/>
      <c r="BL142" s="519"/>
      <c r="BM142" s="519"/>
      <c r="BN142" s="519"/>
      <c r="BO142" s="519"/>
      <c r="BP142" s="519"/>
      <c r="BQ142" s="519"/>
      <c r="BR142" s="418"/>
      <c r="BS142" s="418"/>
      <c r="BT142" s="418"/>
      <c r="BU142" s="418"/>
    </row>
    <row r="143" spans="1:73" ht="39" customHeight="1" x14ac:dyDescent="0.25">
      <c r="A143" s="556" t="s">
        <v>634</v>
      </c>
      <c r="B143" s="557" t="s">
        <v>669</v>
      </c>
      <c r="C143" s="557" t="s">
        <v>178</v>
      </c>
      <c r="D143" s="557" t="s">
        <v>372</v>
      </c>
      <c r="E143" s="557" t="s">
        <v>674</v>
      </c>
      <c r="F143" s="557" t="s">
        <v>675</v>
      </c>
      <c r="G143" s="557"/>
      <c r="H143" s="542" t="str">
        <f t="shared" ref="H143" si="87">+CONCATENATE(D143," "," ",E143," ",F143," ",G143)</f>
        <v xml:space="preserve">Posibilidad de incumplimiento de los objetivos  por la falta de definición y ejecución oportuna del plan probatorio dentro de las actuaciones disciplinarias adelantadas debido a una inadecuada valoración de las pruebas dentro del proceso disciplinario </v>
      </c>
      <c r="I143" s="357"/>
      <c r="J143" s="557" t="s">
        <v>193</v>
      </c>
      <c r="K143" s="558" t="str">
        <f>IFERROR(VLOOKUP('2 MAPA FINAL'!$J143,Tabla3[],2,0),"")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43" s="557">
        <v>200</v>
      </c>
      <c r="M143" s="558" t="str">
        <f>+IF(L143="","",IF(L143&lt;='3 FORMULA PROBABILIDADES'!$S$9,'3 FORMULA PROBABILIDADES'!$Q$9,IF(L143&lt;='3 FORMULA PROBABILIDADES'!$S$10,'3 FORMULA PROBABILIDADES'!$Q$10,IF(L143&lt;='3 FORMULA PROBABILIDADES'!$S$11,'3 FORMULA PROBABILIDADES'!$Q$11,IF(L143&lt;='3 FORMULA PROBABILIDADES'!$S$12,'3 FORMULA PROBABILIDADES'!$Q$12,IF(L143&gt;='3 FORMULA PROBABILIDADES'!$R$13,'3 FORMULA PROBABILIDADES'!$Q$13,""))))))</f>
        <v>La actividad que conlleva el riesgo se ejecuta de 25 a 500 veces por año</v>
      </c>
      <c r="N143" s="560">
        <f>+IF(M143="","",IF(M143='3 FORMULA PROBABILIDADES'!$Q$9, '3 FORMULA PROBABILIDADES'!$T$9,IF(M143='3 FORMULA PROBABILIDADES'!$Q$10, '3 FORMULA PROBABILIDADES'!$T$10,IF(M143='3 FORMULA PROBABILIDADES'!$Q$11, '3 FORMULA PROBABILIDADES'!$T$11,IF(M143='3 FORMULA PROBABILIDADES'!$Q$12, '3 FORMULA PROBABILIDADES'!$T$12,IF(M143='3 FORMULA PROBABILIDADES'!$Q$13, '3 FORMULA PROBABILIDADES'!$T$13))))))</f>
        <v>0.6</v>
      </c>
      <c r="O143" s="510" t="str">
        <f>+IF(M143="","",IF(M143='3 FORMULA PROBABILIDADES'!$Q$9, '3 FORMULA PROBABILIDADES'!$P$9,IF(M143='3 FORMULA PROBABILIDADES'!$Q$10, '3 FORMULA PROBABILIDADES'!$P$10,IF(M143='3 FORMULA PROBABILIDADES'!$Q$11, '3 FORMULA PROBABILIDADES'!$P$11,IF(M143='3 FORMULA PROBABILIDADES'!$Q$12, '3 FORMULA PROBABILIDADES'!$P$12,IF(M143='3 FORMULA PROBABILIDADES'!$Q$13, '3 FORMULA PROBABILIDADES'!$P$13))))))</f>
        <v>Media</v>
      </c>
      <c r="P143" s="556" t="s">
        <v>263</v>
      </c>
      <c r="Q143" s="558" t="str">
        <f>+IF(P143="","",IF(P143="N/A","",IF(OR(P143='3 FORMULA PROBABILIDADES'!$X$9, P143='3 FORMULA PROBABILIDADES'!$Y$9), '3 FORMULA PROBABILIDADES'!$W$9,IF(OR(P143='3 FORMULA PROBABILIDADES'!$X$10, P143='3 FORMULA PROBABILIDADES'!$Y$10), '3 FORMULA PROBABILIDADES'!$W$10,IF(OR(P143='3 FORMULA PROBABILIDADES'!$X$11, P143='3 FORMULA PROBABILIDADES'!$Y$11), '3 FORMULA PROBABILIDADES'!$W$11,IF(OR(P143='3 FORMULA PROBABILIDADES'!$X$12, P143='3 FORMULA PROBABILIDADES'!$Y$12), '3 FORMULA PROBABILIDADES'!$W$12,IF(OR(P143='3 FORMULA PROBABILIDADES'!$X$13, P143='3 FORMULA PROBABILIDADES'!$Y$13), '3 FORMULA PROBABILIDADES'!$W$13)))))))</f>
        <v/>
      </c>
      <c r="R143" s="558" t="str">
        <f>+IF(P143="","",IF(P143="N/A","",IF(OR(P143='3 FORMULA PROBABILIDADES'!$X$9, P143='3 FORMULA PROBABILIDADES'!$Y$9), '3 FORMULA PROBABILIDADES'!$V$9,IF(OR(P143='3 FORMULA PROBABILIDADES'!$X$10, P143='3 FORMULA PROBABILIDADES'!$Y$10), '3 FORMULA PROBABILIDADES'!$V$10,IF(OR(P143='3 FORMULA PROBABILIDADES'!$X$11, P143='3 FORMULA PROBABILIDADES'!$Y$11), '3 FORMULA PROBABILIDADES'!$V$11,IF(OR(P143='3 FORMULA PROBABILIDADES'!$X$12, P143='3 FORMULA PROBABILIDADES'!$Y$12), '3 FORMULA PROBABILIDADES'!$V$12,IF(OR(P143='3 FORMULA PROBABILIDADES'!$X$13, P143='3 FORMULA PROBABILIDADES'!$Y$13), '3 FORMULA PROBABILIDADES'!$V$13)))))))</f>
        <v/>
      </c>
      <c r="S143" s="557" t="s">
        <v>380</v>
      </c>
      <c r="T143" s="560">
        <f>+IF(S143="","",IF(S143="N/A","",IF(OR(S143='3 FORMULA PROBABILIDADES'!$X$9, S143='3 FORMULA PROBABILIDADES'!$Y$9), '3 FORMULA PROBABILIDADES'!$W$9,IF(OR(S143='3 FORMULA PROBABILIDADES'!$X$10, S143='3 FORMULA PROBABILIDADES'!$Y$10), '3 FORMULA PROBABILIDADES'!$W$10,IF(OR(S143='3 FORMULA PROBABILIDADES'!$X$11, S143='3 FORMULA PROBABILIDADES'!$Y$11), '3 FORMULA PROBABILIDADES'!$W$11,IF(OR(S143='3 FORMULA PROBABILIDADES'!$X$12, S143='3 FORMULA PROBABILIDADES'!$Y$12), '3 FORMULA PROBABILIDADES'!$W$12,IF(OR(S143='3 FORMULA PROBABILIDADES'!$X$13, S143='3 FORMULA PROBABILIDADES'!$Y$13), '3 FORMULA PROBABILIDADES'!$W$13)))))))</f>
        <v>0.4</v>
      </c>
      <c r="U143" s="540" t="str">
        <f>+IF(S143="","",IF(S143="N/A","",IF(OR(S143='3 FORMULA PROBABILIDADES'!$X$9, S143='3 FORMULA PROBABILIDADES'!$Y$9), '3 FORMULA PROBABILIDADES'!$V$9,IF(OR(S143='3 FORMULA PROBABILIDADES'!$X$10, S143='3 FORMULA PROBABILIDADES'!$Y$10), '3 FORMULA PROBABILIDADES'!$V$10,IF(OR(S143='3 FORMULA PROBABILIDADES'!$X$11, S143='3 FORMULA PROBABILIDADES'!$Y$11), '3 FORMULA PROBABILIDADES'!$V$11,IF(OR(S143='3 FORMULA PROBABILIDADES'!$X$12, S143='3 FORMULA PROBABILIDADES'!$Y$12), '3 FORMULA PROBABILIDADES'!$V$12,IF(OR(S143='3 FORMULA PROBABILIDADES'!$X$13, S143='3 FORMULA PROBABILIDADES'!$Y$13), '3 FORMULA PROBABILIDADES'!$V$13)))))))</f>
        <v>Menor</v>
      </c>
      <c r="V143" s="560">
        <f t="shared" ref="V143" si="88">+IF(Q143="",T143,IF(T143="",Q143,IF(Q143&gt;T143,Q143,T143)))</f>
        <v>0.4</v>
      </c>
      <c r="W143" s="510" t="str">
        <f>+IF(V143="","",IF(V143='3 FORMULA PROBABILIDADES'!$W$9, '3 FORMULA PROBABILIDADES'!$V$9,IF(V143='3 FORMULA PROBABILIDADES'!$W$10, '3 FORMULA PROBABILIDADES'!$V$10,IF(V143='3 FORMULA PROBABILIDADES'!$W$11, '3 FORMULA PROBABILIDADES'!$V$11,IF(V143='3 FORMULA PROBABILIDADES'!$W$12, '3 FORMULA PROBABILIDADES'!$V$12,IF(V143='3 FORMULA PROBABILIDADES'!$W$13, '3 FORMULA PROBABILIDADES'!$V$13))))))</f>
        <v>Menor</v>
      </c>
      <c r="X143" s="348">
        <v>1</v>
      </c>
      <c r="Y143" s="340" t="s">
        <v>688</v>
      </c>
      <c r="Z143" s="340" t="s">
        <v>699</v>
      </c>
      <c r="AA143" s="340" t="s">
        <v>689</v>
      </c>
      <c r="AB143" s="376" t="str">
        <f t="shared" si="73"/>
        <v>Profesional jurídico
 realiza análisis jurídico integral a los elementos probatorios en cada expediente disciplinario, garantizando pertinencia, conducencia y utilidad de las pruebas. En cada etapa procesal que implique decreto, práctica o valoración de pruebas dentro del expediente disciplinario</v>
      </c>
      <c r="AC143" s="380" t="s">
        <v>143</v>
      </c>
      <c r="AD143" s="378">
        <v>0.25</v>
      </c>
      <c r="AE143" s="378" t="s">
        <v>149</v>
      </c>
      <c r="AF143" s="341" t="s">
        <v>155</v>
      </c>
      <c r="AG143" s="378">
        <v>0.15</v>
      </c>
      <c r="AH143" s="342" t="s">
        <v>145</v>
      </c>
      <c r="AI143" s="342" t="s">
        <v>146</v>
      </c>
      <c r="AJ143" s="342" t="s">
        <v>147</v>
      </c>
      <c r="AK143" s="342" t="s">
        <v>148</v>
      </c>
      <c r="AL143" s="378">
        <f t="shared" si="81"/>
        <v>0.4</v>
      </c>
      <c r="AM143" s="378">
        <f>IF(AE143='4 FORMULAS'!$D$50,N143-(N143*AL143),N143)</f>
        <v>0.36</v>
      </c>
      <c r="AN143" s="378">
        <f>IF(AE143='4 FORMULAS'!$D$52,$V143-($V143*$AL143),$V143)</f>
        <v>0.4</v>
      </c>
      <c r="AO143" s="568">
        <f t="shared" ref="AO143" si="89">+IF(AM148="","",AM148)</f>
        <v>0.252</v>
      </c>
      <c r="AP143" s="580">
        <f t="shared" ref="AP143" si="90">+IF(AN148="","",AN148)</f>
        <v>0.4</v>
      </c>
      <c r="AQ143" s="514" t="str">
        <f t="shared" ref="AQ143" si="91">+IF(W143="Leve","No requiere plan de acción",IF(W143="Menor","Bajo",IF(W143="Moderado","Moderado",IF(W143="Mayor","Alto",IF(W143="Catastrófico","Extremo",IF(W143="",""))))))</f>
        <v>Bajo</v>
      </c>
      <c r="AR143" s="514" t="s">
        <v>598</v>
      </c>
      <c r="AS143" s="508" t="s">
        <v>598</v>
      </c>
      <c r="AT143" s="511">
        <v>46142</v>
      </c>
      <c r="AU143" s="508" t="s">
        <v>1144</v>
      </c>
      <c r="AV143" s="511">
        <v>46144</v>
      </c>
      <c r="AW143" s="515" t="s">
        <v>1092</v>
      </c>
      <c r="AX143" s="508"/>
      <c r="AY143" s="508"/>
      <c r="AZ143" s="514" t="s">
        <v>162</v>
      </c>
      <c r="BA143" s="526" t="s">
        <v>1041</v>
      </c>
      <c r="BB143" s="517" t="s">
        <v>325</v>
      </c>
      <c r="BC143" s="517" t="s">
        <v>324</v>
      </c>
      <c r="BD143" s="638" t="s">
        <v>950</v>
      </c>
      <c r="BE143" s="517" t="s">
        <v>324</v>
      </c>
      <c r="BF143" s="517" t="s">
        <v>946</v>
      </c>
      <c r="BG143" s="517" t="s">
        <v>951</v>
      </c>
      <c r="BH143" s="517" t="s">
        <v>946</v>
      </c>
      <c r="BI143" s="517"/>
      <c r="BJ143" s="517"/>
      <c r="BK143" s="517"/>
      <c r="BL143" s="517"/>
      <c r="BM143" s="517"/>
      <c r="BN143" s="517"/>
      <c r="BO143" s="517"/>
      <c r="BP143" s="517"/>
      <c r="BQ143" s="517" t="s">
        <v>598</v>
      </c>
      <c r="BR143" s="418"/>
      <c r="BS143" s="418"/>
      <c r="BT143" s="418"/>
      <c r="BU143" s="418"/>
    </row>
    <row r="144" spans="1:73" ht="66" x14ac:dyDescent="0.25">
      <c r="A144" s="554"/>
      <c r="B144" s="557"/>
      <c r="C144" s="557"/>
      <c r="D144" s="557"/>
      <c r="E144" s="557"/>
      <c r="F144" s="557"/>
      <c r="G144" s="557"/>
      <c r="H144" s="542"/>
      <c r="I144" s="357"/>
      <c r="J144" s="557"/>
      <c r="K144" s="558"/>
      <c r="L144" s="557"/>
      <c r="M144" s="558"/>
      <c r="N144" s="561"/>
      <c r="O144" s="514"/>
      <c r="P144" s="554"/>
      <c r="Q144" s="558"/>
      <c r="R144" s="558"/>
      <c r="S144" s="557"/>
      <c r="T144" s="561"/>
      <c r="U144" s="509"/>
      <c r="V144" s="561"/>
      <c r="W144" s="514"/>
      <c r="X144" s="348">
        <v>2</v>
      </c>
      <c r="Y144" s="340" t="s">
        <v>690</v>
      </c>
      <c r="Z144" s="340" t="s">
        <v>700</v>
      </c>
      <c r="AA144" s="340" t="s">
        <v>772</v>
      </c>
      <c r="AB144" s="376" t="str">
        <f t="shared" si="73"/>
        <v>Profesional jurídico verifica y asegura la solicitud y práctica oportuna de los elementos probatorios pertinentes, conducentes y útiles para el adecuado esclarecimiento de los hechos dentro de las actuaciones disciplinarias en cada etapa procesal que implique decreto, práctica o valoración de pruebas dentro del expediente disciplinario</v>
      </c>
      <c r="AC144" s="380" t="s">
        <v>154</v>
      </c>
      <c r="AD144" s="378">
        <v>0.15</v>
      </c>
      <c r="AE144" s="378" t="s">
        <v>149</v>
      </c>
      <c r="AF144" s="341" t="s">
        <v>155</v>
      </c>
      <c r="AG144" s="378">
        <v>0.15</v>
      </c>
      <c r="AH144" s="342" t="s">
        <v>145</v>
      </c>
      <c r="AI144" s="342" t="s">
        <v>146</v>
      </c>
      <c r="AJ144" s="342" t="s">
        <v>147</v>
      </c>
      <c r="AK144" s="342" t="s">
        <v>148</v>
      </c>
      <c r="AL144" s="378">
        <f t="shared" si="81"/>
        <v>0.3</v>
      </c>
      <c r="AM144" s="378">
        <f>IF(AE144='4 FORMULAS'!$D$50,AM143-(AM143*AL144),AM143)</f>
        <v>0.252</v>
      </c>
      <c r="AN144" s="378">
        <f>IF(AE144='4 FORMULAS'!$D$52,$AN143-(AN143*$AL144),AN143)</f>
        <v>0.4</v>
      </c>
      <c r="AO144" s="568"/>
      <c r="AP144" s="580"/>
      <c r="AQ144" s="514"/>
      <c r="AR144" s="514"/>
      <c r="AS144" s="509"/>
      <c r="AT144" s="512"/>
      <c r="AU144" s="509"/>
      <c r="AV144" s="512"/>
      <c r="AW144" s="515"/>
      <c r="AX144" s="509"/>
      <c r="AY144" s="509"/>
      <c r="AZ144" s="514"/>
      <c r="BA144" s="518"/>
      <c r="BB144" s="518"/>
      <c r="BC144" s="518"/>
      <c r="BD144" s="639"/>
      <c r="BE144" s="518"/>
      <c r="BF144" s="518"/>
      <c r="BG144" s="518"/>
      <c r="BH144" s="518"/>
      <c r="BI144" s="518"/>
      <c r="BJ144" s="518"/>
      <c r="BK144" s="518"/>
      <c r="BL144" s="518"/>
      <c r="BM144" s="518"/>
      <c r="BN144" s="518"/>
      <c r="BO144" s="518"/>
      <c r="BP144" s="518"/>
      <c r="BQ144" s="518"/>
      <c r="BR144" s="418"/>
      <c r="BS144" s="418"/>
      <c r="BT144" s="418"/>
      <c r="BU144" s="418"/>
    </row>
    <row r="145" spans="1:73" ht="16.5" x14ac:dyDescent="0.25">
      <c r="A145" s="554"/>
      <c r="B145" s="557"/>
      <c r="C145" s="557"/>
      <c r="D145" s="557"/>
      <c r="E145" s="557"/>
      <c r="F145" s="557"/>
      <c r="G145" s="557"/>
      <c r="H145" s="542"/>
      <c r="I145" s="357"/>
      <c r="J145" s="557"/>
      <c r="K145" s="558"/>
      <c r="L145" s="557"/>
      <c r="M145" s="558"/>
      <c r="N145" s="561"/>
      <c r="O145" s="514"/>
      <c r="P145" s="554"/>
      <c r="Q145" s="558"/>
      <c r="R145" s="558"/>
      <c r="S145" s="557"/>
      <c r="T145" s="561"/>
      <c r="U145" s="509"/>
      <c r="V145" s="561"/>
      <c r="W145" s="514"/>
      <c r="X145" s="348">
        <v>3</v>
      </c>
      <c r="Y145" s="340"/>
      <c r="Z145" s="340"/>
      <c r="AA145" s="340"/>
      <c r="AB145" s="376" t="str">
        <f t="shared" si="73"/>
        <v xml:space="preserve">  </v>
      </c>
      <c r="AC145" s="380"/>
      <c r="AD145" s="378" t="s">
        <v>487</v>
      </c>
      <c r="AE145" s="378" t="s">
        <v>487</v>
      </c>
      <c r="AF145" s="341"/>
      <c r="AG145" s="378" t="s">
        <v>487</v>
      </c>
      <c r="AH145" s="342"/>
      <c r="AI145" s="342"/>
      <c r="AJ145" s="342"/>
      <c r="AK145" s="342"/>
      <c r="AL145" s="378" t="str">
        <f t="shared" si="81"/>
        <v/>
      </c>
      <c r="AM145" s="378">
        <f>IF(AE145='4 FORMULAS'!$D$50,AM144-(AM144*AL145),AM144)</f>
        <v>0.252</v>
      </c>
      <c r="AN145" s="378">
        <f>IF(AE145='4 FORMULAS'!$D$52,$AN144-(AN144*$AL145),AN144)</f>
        <v>0.4</v>
      </c>
      <c r="AO145" s="568"/>
      <c r="AP145" s="580"/>
      <c r="AQ145" s="514"/>
      <c r="AR145" s="514"/>
      <c r="AS145" s="509"/>
      <c r="AT145" s="512"/>
      <c r="AU145" s="509"/>
      <c r="AV145" s="512"/>
      <c r="AW145" s="515"/>
      <c r="AX145" s="509"/>
      <c r="AY145" s="509"/>
      <c r="AZ145" s="514"/>
      <c r="BA145" s="518"/>
      <c r="BB145" s="518"/>
      <c r="BC145" s="518"/>
      <c r="BD145" s="639"/>
      <c r="BE145" s="518"/>
      <c r="BF145" s="518"/>
      <c r="BG145" s="518"/>
      <c r="BH145" s="518"/>
      <c r="BI145" s="518"/>
      <c r="BJ145" s="518"/>
      <c r="BK145" s="518"/>
      <c r="BL145" s="518"/>
      <c r="BM145" s="518"/>
      <c r="BN145" s="518"/>
      <c r="BO145" s="518"/>
      <c r="BP145" s="518"/>
      <c r="BQ145" s="518"/>
      <c r="BR145" s="418"/>
      <c r="BS145" s="418"/>
      <c r="BT145" s="418"/>
      <c r="BU145" s="418"/>
    </row>
    <row r="146" spans="1:73" ht="16.5" x14ac:dyDescent="0.25">
      <c r="A146" s="554"/>
      <c r="B146" s="557"/>
      <c r="C146" s="557"/>
      <c r="D146" s="557"/>
      <c r="E146" s="557"/>
      <c r="F146" s="557"/>
      <c r="G146" s="557"/>
      <c r="H146" s="542"/>
      <c r="I146" s="357"/>
      <c r="J146" s="557"/>
      <c r="K146" s="558"/>
      <c r="L146" s="557"/>
      <c r="M146" s="558"/>
      <c r="N146" s="561"/>
      <c r="O146" s="514"/>
      <c r="P146" s="554"/>
      <c r="Q146" s="558"/>
      <c r="R146" s="558"/>
      <c r="S146" s="557"/>
      <c r="T146" s="561"/>
      <c r="U146" s="509"/>
      <c r="V146" s="561"/>
      <c r="W146" s="514"/>
      <c r="X146" s="348">
        <v>4</v>
      </c>
      <c r="Y146" s="340"/>
      <c r="Z146" s="340"/>
      <c r="AA146" s="340"/>
      <c r="AB146" s="376" t="str">
        <f t="shared" si="73"/>
        <v xml:space="preserve">  </v>
      </c>
      <c r="AC146" s="380"/>
      <c r="AD146" s="378" t="s">
        <v>487</v>
      </c>
      <c r="AE146" s="378" t="s">
        <v>487</v>
      </c>
      <c r="AF146" s="341"/>
      <c r="AG146" s="378" t="s">
        <v>487</v>
      </c>
      <c r="AH146" s="342"/>
      <c r="AI146" s="342"/>
      <c r="AJ146" s="342"/>
      <c r="AK146" s="342"/>
      <c r="AL146" s="378" t="str">
        <f t="shared" si="81"/>
        <v/>
      </c>
      <c r="AM146" s="378">
        <f>IF(AE146='4 FORMULAS'!$D$50,AM145-(AM145*AL146),AM145)</f>
        <v>0.252</v>
      </c>
      <c r="AN146" s="378">
        <f>IF(AE146='4 FORMULAS'!$D$52,$AN145-(AN145*$AL146),AN145)</f>
        <v>0.4</v>
      </c>
      <c r="AO146" s="568"/>
      <c r="AP146" s="580"/>
      <c r="AQ146" s="514"/>
      <c r="AR146" s="514"/>
      <c r="AS146" s="509"/>
      <c r="AT146" s="512"/>
      <c r="AU146" s="509"/>
      <c r="AV146" s="512"/>
      <c r="AW146" s="515"/>
      <c r="AX146" s="509"/>
      <c r="AY146" s="509"/>
      <c r="AZ146" s="514"/>
      <c r="BA146" s="518"/>
      <c r="BB146" s="518"/>
      <c r="BC146" s="518"/>
      <c r="BD146" s="639"/>
      <c r="BE146" s="518"/>
      <c r="BF146" s="518"/>
      <c r="BG146" s="518"/>
      <c r="BH146" s="518"/>
      <c r="BI146" s="518"/>
      <c r="BJ146" s="518"/>
      <c r="BK146" s="518"/>
      <c r="BL146" s="518"/>
      <c r="BM146" s="518"/>
      <c r="BN146" s="518"/>
      <c r="BO146" s="518"/>
      <c r="BP146" s="518"/>
      <c r="BQ146" s="518"/>
      <c r="BR146" s="418"/>
      <c r="BS146" s="418"/>
      <c r="BT146" s="418"/>
      <c r="BU146" s="418"/>
    </row>
    <row r="147" spans="1:73" ht="16.5" x14ac:dyDescent="0.25">
      <c r="A147" s="554"/>
      <c r="B147" s="557"/>
      <c r="C147" s="557"/>
      <c r="D147" s="557"/>
      <c r="E147" s="557"/>
      <c r="F147" s="557"/>
      <c r="G147" s="557"/>
      <c r="H147" s="542"/>
      <c r="I147" s="357"/>
      <c r="J147" s="557"/>
      <c r="K147" s="558"/>
      <c r="L147" s="557"/>
      <c r="M147" s="558"/>
      <c r="N147" s="561"/>
      <c r="O147" s="514"/>
      <c r="P147" s="554"/>
      <c r="Q147" s="558"/>
      <c r="R147" s="558"/>
      <c r="S147" s="557"/>
      <c r="T147" s="561"/>
      <c r="U147" s="509"/>
      <c r="V147" s="561"/>
      <c r="W147" s="514"/>
      <c r="X147" s="348">
        <v>5</v>
      </c>
      <c r="Y147" s="340"/>
      <c r="Z147" s="340"/>
      <c r="AA147" s="340"/>
      <c r="AB147" s="376" t="str">
        <f t="shared" si="73"/>
        <v xml:space="preserve">  </v>
      </c>
      <c r="AC147" s="380"/>
      <c r="AD147" s="378" t="s">
        <v>487</v>
      </c>
      <c r="AE147" s="378" t="s">
        <v>487</v>
      </c>
      <c r="AF147" s="341"/>
      <c r="AG147" s="378" t="s">
        <v>487</v>
      </c>
      <c r="AH147" s="342"/>
      <c r="AI147" s="342"/>
      <c r="AJ147" s="342"/>
      <c r="AK147" s="342"/>
      <c r="AL147" s="378" t="str">
        <f t="shared" si="81"/>
        <v/>
      </c>
      <c r="AM147" s="378">
        <f>IF(AE147='4 FORMULAS'!$D$50,AM146-(AM146*AL147),AM146)</f>
        <v>0.252</v>
      </c>
      <c r="AN147" s="378">
        <f>IF(AE147='4 FORMULAS'!$D$52,$AN146-(AN146*$AL147),AN146)</f>
        <v>0.4</v>
      </c>
      <c r="AO147" s="568"/>
      <c r="AP147" s="580"/>
      <c r="AQ147" s="514"/>
      <c r="AR147" s="514"/>
      <c r="AS147" s="509"/>
      <c r="AT147" s="512"/>
      <c r="AU147" s="509"/>
      <c r="AV147" s="512"/>
      <c r="AW147" s="515"/>
      <c r="AX147" s="509"/>
      <c r="AY147" s="509"/>
      <c r="AZ147" s="514"/>
      <c r="BA147" s="518"/>
      <c r="BB147" s="518"/>
      <c r="BC147" s="518"/>
      <c r="BD147" s="639"/>
      <c r="BE147" s="518"/>
      <c r="BF147" s="518"/>
      <c r="BG147" s="518"/>
      <c r="BH147" s="518"/>
      <c r="BI147" s="518"/>
      <c r="BJ147" s="518"/>
      <c r="BK147" s="518"/>
      <c r="BL147" s="518"/>
      <c r="BM147" s="518"/>
      <c r="BN147" s="518"/>
      <c r="BO147" s="518"/>
      <c r="BP147" s="518"/>
      <c r="BQ147" s="518"/>
      <c r="BR147" s="418"/>
      <c r="BS147" s="418"/>
      <c r="BT147" s="418"/>
      <c r="BU147" s="418"/>
    </row>
    <row r="148" spans="1:73" ht="85.5" customHeight="1" thickBot="1" x14ac:dyDescent="0.3">
      <c r="A148" s="555"/>
      <c r="B148" s="557"/>
      <c r="C148" s="557"/>
      <c r="D148" s="557"/>
      <c r="E148" s="557"/>
      <c r="F148" s="557"/>
      <c r="G148" s="557"/>
      <c r="H148" s="542"/>
      <c r="I148" s="357"/>
      <c r="J148" s="557"/>
      <c r="K148" s="558"/>
      <c r="L148" s="557"/>
      <c r="M148" s="558"/>
      <c r="N148" s="561"/>
      <c r="O148" s="514"/>
      <c r="P148" s="555"/>
      <c r="Q148" s="558"/>
      <c r="R148" s="558"/>
      <c r="S148" s="557"/>
      <c r="T148" s="561"/>
      <c r="U148" s="510"/>
      <c r="V148" s="561"/>
      <c r="W148" s="514"/>
      <c r="X148" s="348">
        <v>6</v>
      </c>
      <c r="Y148" s="340"/>
      <c r="Z148" s="340"/>
      <c r="AA148" s="340"/>
      <c r="AB148" s="376" t="str">
        <f t="shared" si="73"/>
        <v xml:space="preserve">  </v>
      </c>
      <c r="AC148" s="380"/>
      <c r="AD148" s="378" t="s">
        <v>487</v>
      </c>
      <c r="AE148" s="378" t="s">
        <v>487</v>
      </c>
      <c r="AF148" s="341"/>
      <c r="AG148" s="378" t="s">
        <v>487</v>
      </c>
      <c r="AH148" s="342"/>
      <c r="AI148" s="342"/>
      <c r="AJ148" s="342"/>
      <c r="AK148" s="342"/>
      <c r="AL148" s="378" t="str">
        <f t="shared" si="81"/>
        <v/>
      </c>
      <c r="AM148" s="378">
        <f>IF(AE148='4 FORMULAS'!$D$50,AM147-(AM147*AL148),AM147)</f>
        <v>0.252</v>
      </c>
      <c r="AN148" s="378">
        <f>IF(AE148='4 FORMULAS'!$D$52,$AN147-(AN147*$AL148),AN147)</f>
        <v>0.4</v>
      </c>
      <c r="AO148" s="568"/>
      <c r="AP148" s="580"/>
      <c r="AQ148" s="514"/>
      <c r="AR148" s="514"/>
      <c r="AS148" s="510"/>
      <c r="AT148" s="513"/>
      <c r="AU148" s="510"/>
      <c r="AV148" s="513"/>
      <c r="AW148" s="515"/>
      <c r="AX148" s="510"/>
      <c r="AY148" s="510"/>
      <c r="AZ148" s="514"/>
      <c r="BA148" s="519"/>
      <c r="BB148" s="519"/>
      <c r="BC148" s="519"/>
      <c r="BD148" s="640"/>
      <c r="BE148" s="519"/>
      <c r="BF148" s="519"/>
      <c r="BG148" s="519"/>
      <c r="BH148" s="519"/>
      <c r="BI148" s="519"/>
      <c r="BJ148" s="519"/>
      <c r="BK148" s="519"/>
      <c r="BL148" s="519"/>
      <c r="BM148" s="519"/>
      <c r="BN148" s="519"/>
      <c r="BO148" s="519"/>
      <c r="BP148" s="519"/>
      <c r="BQ148" s="519"/>
      <c r="BR148" s="418"/>
      <c r="BS148" s="418"/>
      <c r="BT148" s="418"/>
      <c r="BU148" s="418"/>
    </row>
    <row r="149" spans="1:73" ht="16.5" customHeight="1" x14ac:dyDescent="0.25">
      <c r="A149" s="556" t="s">
        <v>635</v>
      </c>
      <c r="B149" s="557" t="s">
        <v>669</v>
      </c>
      <c r="C149" s="557" t="s">
        <v>183</v>
      </c>
      <c r="D149" s="557" t="s">
        <v>1099</v>
      </c>
      <c r="E149" s="556" t="s">
        <v>676</v>
      </c>
      <c r="F149" s="557" t="s">
        <v>677</v>
      </c>
      <c r="G149" s="557"/>
      <c r="H149" s="542" t="str">
        <f t="shared" ref="H149" si="92">+CONCATENATE(D149," ",E149," ",F149," ",G149)</f>
        <v xml:space="preserve">Posibilidad de pérdida de confidencialidad por la vulneración de la reserva legal de las actuaciones disciplinarias, mediante la divulgación, suministro o transmisión de información del expediente debido a deficiencias en la cultura institucional de confidencialidad y en los controles internos para la protección de la información sometida a reserva legal dentro de las actuaciones disciplinarias </v>
      </c>
      <c r="I149" s="357"/>
      <c r="J149" s="557" t="s">
        <v>194</v>
      </c>
      <c r="K149" s="558" t="str">
        <f>IFERROR(VLOOKUP('2 MAPA FINAL'!$J149,Tabla3[],2,0),"")</f>
        <v>Eventos relacionados con la infraestructura tecnológica de la Corporación.</v>
      </c>
      <c r="L149" s="557">
        <v>500</v>
      </c>
      <c r="M149" s="558" t="str">
        <f>+IF(L149="","",IF(L149&lt;='3 FORMULA PROBABILIDADES'!$S$9,'3 FORMULA PROBABILIDADES'!$Q$9,IF(L149&lt;='3 FORMULA PROBABILIDADES'!$S$10,'3 FORMULA PROBABILIDADES'!$Q$10,IF(L149&lt;='3 FORMULA PROBABILIDADES'!$S$11,'3 FORMULA PROBABILIDADES'!$Q$11,IF(L149&lt;='3 FORMULA PROBABILIDADES'!$S$12,'3 FORMULA PROBABILIDADES'!$Q$12,IF(L149&gt;='3 FORMULA PROBABILIDADES'!$R$13,'3 FORMULA PROBABILIDADES'!$Q$13,""))))))</f>
        <v>La actividad que conlleva el riesgo se ejecuta de 25 a 500 veces por año</v>
      </c>
      <c r="N149" s="560">
        <f>+IF(M149="","",IF(M149='3 FORMULA PROBABILIDADES'!$Q$9, '3 FORMULA PROBABILIDADES'!$T$9,IF(M149='3 FORMULA PROBABILIDADES'!$Q$10, '3 FORMULA PROBABILIDADES'!$T$10,IF(M149='3 FORMULA PROBABILIDADES'!$Q$11, '3 FORMULA PROBABILIDADES'!$T$11,IF(M149='3 FORMULA PROBABILIDADES'!$Q$12, '3 FORMULA PROBABILIDADES'!$T$12,IF(M149='3 FORMULA PROBABILIDADES'!$Q$13, '3 FORMULA PROBABILIDADES'!$T$13))))))</f>
        <v>0.6</v>
      </c>
      <c r="O149" s="510" t="str">
        <f>+IF(M149="","",IF(M149='3 FORMULA PROBABILIDADES'!$Q$9, '3 FORMULA PROBABILIDADES'!$P$9,IF(M149='3 FORMULA PROBABILIDADES'!$Q$10, '3 FORMULA PROBABILIDADES'!$P$10,IF(M149='3 FORMULA PROBABILIDADES'!$Q$11, '3 FORMULA PROBABILIDADES'!$P$11,IF(M149='3 FORMULA PROBABILIDADES'!$Q$12, '3 FORMULA PROBABILIDADES'!$P$12,IF(M149='3 FORMULA PROBABILIDADES'!$Q$13, '3 FORMULA PROBABILIDADES'!$P$13))))))</f>
        <v>Media</v>
      </c>
      <c r="P149" s="556" t="s">
        <v>263</v>
      </c>
      <c r="Q149" s="558" t="str">
        <f>+IF(P149="","",IF(P149="N/A","",IF(OR(P149='3 FORMULA PROBABILIDADES'!$X$9, P149='3 FORMULA PROBABILIDADES'!$Y$9), '3 FORMULA PROBABILIDADES'!$W$9,IF(OR(P149='3 FORMULA PROBABILIDADES'!$X$10, P149='3 FORMULA PROBABILIDADES'!$Y$10), '3 FORMULA PROBABILIDADES'!$W$10,IF(OR(P149='3 FORMULA PROBABILIDADES'!$X$11, P149='3 FORMULA PROBABILIDADES'!$Y$11), '3 FORMULA PROBABILIDADES'!$W$11,IF(OR(P149='3 FORMULA PROBABILIDADES'!$X$12, P149='3 FORMULA PROBABILIDADES'!$Y$12), '3 FORMULA PROBABILIDADES'!$W$12,IF(OR(P149='3 FORMULA PROBABILIDADES'!$X$13, P149='3 FORMULA PROBABILIDADES'!$Y$13), '3 FORMULA PROBABILIDADES'!$W$13)))))))</f>
        <v/>
      </c>
      <c r="R149" s="558" t="str">
        <f>+IF(P149="","",IF(P149="N/A","",IF(OR(P149='3 FORMULA PROBABILIDADES'!$X$9, P149='3 FORMULA PROBABILIDADES'!$Y$9), '3 FORMULA PROBABILIDADES'!$V$9,IF(OR(P149='3 FORMULA PROBABILIDADES'!$X$10, P149='3 FORMULA PROBABILIDADES'!$Y$10), '3 FORMULA PROBABILIDADES'!$V$10,IF(OR(P149='3 FORMULA PROBABILIDADES'!$X$11, P149='3 FORMULA PROBABILIDADES'!$Y$11), '3 FORMULA PROBABILIDADES'!$V$11,IF(OR(P149='3 FORMULA PROBABILIDADES'!$X$12, P149='3 FORMULA PROBABILIDADES'!$Y$12), '3 FORMULA PROBABILIDADES'!$V$12,IF(OR(P149='3 FORMULA PROBABILIDADES'!$X$13, P149='3 FORMULA PROBABILIDADES'!$Y$13), '3 FORMULA PROBABILIDADES'!$V$13)))))))</f>
        <v/>
      </c>
      <c r="S149" s="557" t="s">
        <v>380</v>
      </c>
      <c r="T149" s="560">
        <f>+IF(S149="","",IF(S149="N/A","",IF(OR(S149='3 FORMULA PROBABILIDADES'!$X$9, S149='3 FORMULA PROBABILIDADES'!$Y$9), '3 FORMULA PROBABILIDADES'!$W$9,IF(OR(S149='3 FORMULA PROBABILIDADES'!$X$10, S149='3 FORMULA PROBABILIDADES'!$Y$10), '3 FORMULA PROBABILIDADES'!$W$10,IF(OR(S149='3 FORMULA PROBABILIDADES'!$X$11, S149='3 FORMULA PROBABILIDADES'!$Y$11), '3 FORMULA PROBABILIDADES'!$W$11,IF(OR(S149='3 FORMULA PROBABILIDADES'!$X$12, S149='3 FORMULA PROBABILIDADES'!$Y$12), '3 FORMULA PROBABILIDADES'!$W$12,IF(OR(S149='3 FORMULA PROBABILIDADES'!$X$13, S149='3 FORMULA PROBABILIDADES'!$Y$13), '3 FORMULA PROBABILIDADES'!$W$13)))))))</f>
        <v>0.4</v>
      </c>
      <c r="U149" s="540" t="str">
        <f>+IF(S149="","",IF(S149="N/A","",IF(OR(S149='3 FORMULA PROBABILIDADES'!$X$9, S149='3 FORMULA PROBABILIDADES'!$Y$9), '3 FORMULA PROBABILIDADES'!$V$9,IF(OR(S149='3 FORMULA PROBABILIDADES'!$X$10, S149='3 FORMULA PROBABILIDADES'!$Y$10), '3 FORMULA PROBABILIDADES'!$V$10,IF(OR(S149='3 FORMULA PROBABILIDADES'!$X$11, S149='3 FORMULA PROBABILIDADES'!$Y$11), '3 FORMULA PROBABILIDADES'!$V$11,IF(OR(S149='3 FORMULA PROBABILIDADES'!$X$12, S149='3 FORMULA PROBABILIDADES'!$Y$12), '3 FORMULA PROBABILIDADES'!$V$12,IF(OR(S149='3 FORMULA PROBABILIDADES'!$X$13, S149='3 FORMULA PROBABILIDADES'!$Y$13), '3 FORMULA PROBABILIDADES'!$V$13)))))))</f>
        <v>Menor</v>
      </c>
      <c r="V149" s="560">
        <f t="shared" ref="V149" si="93">+IF(Q149="",T149,IF(T149="",Q149,IF(Q149&gt;T149,Q149,T149)))</f>
        <v>0.4</v>
      </c>
      <c r="W149" s="510" t="str">
        <f>+IF(V149="","",IF(V149='3 FORMULA PROBABILIDADES'!$W$9, '3 FORMULA PROBABILIDADES'!$V$9,IF(V149='3 FORMULA PROBABILIDADES'!$W$10, '3 FORMULA PROBABILIDADES'!$V$10,IF(V149='3 FORMULA PROBABILIDADES'!$W$11, '3 FORMULA PROBABILIDADES'!$V$11,IF(V149='3 FORMULA PROBABILIDADES'!$W$12, '3 FORMULA PROBABILIDADES'!$V$12,IF(V149='3 FORMULA PROBABILIDADES'!$W$13, '3 FORMULA PROBABILIDADES'!$V$13))))))</f>
        <v>Menor</v>
      </c>
      <c r="X149" s="348">
        <v>1</v>
      </c>
      <c r="Y149" s="340" t="s">
        <v>691</v>
      </c>
      <c r="Z149" s="340" t="s">
        <v>701</v>
      </c>
      <c r="AA149" s="340" t="s">
        <v>773</v>
      </c>
      <c r="AB149" s="376" t="str">
        <f t="shared" si="73"/>
        <v>Jefe de la Oficina
Profesional Jurídico
Auxiliar administrativo adopta y aplica el Plan Estrategico de Tecnología y Sistemas de Información (PETI) del Concejo de Bogotá, D.C., conforme a los lineamientos internos y a la normativa vigente aplicando permanente en todas las actuaciones disciplinarias y revisión anual de actualización conforme a cambios normativos o lineamientos internos.</v>
      </c>
      <c r="AC149" s="380" t="s">
        <v>143</v>
      </c>
      <c r="AD149" s="378">
        <v>0.25</v>
      </c>
      <c r="AE149" s="378" t="s">
        <v>149</v>
      </c>
      <c r="AF149" s="341" t="s">
        <v>155</v>
      </c>
      <c r="AG149" s="378">
        <v>0.15</v>
      </c>
      <c r="AH149" s="342" t="s">
        <v>234</v>
      </c>
      <c r="AI149" s="342" t="s">
        <v>146</v>
      </c>
      <c r="AJ149" s="342" t="s">
        <v>147</v>
      </c>
      <c r="AK149" s="342" t="s">
        <v>148</v>
      </c>
      <c r="AL149" s="378">
        <f t="shared" si="81"/>
        <v>0.4</v>
      </c>
      <c r="AM149" s="378">
        <f>IF(AE149='4 FORMULAS'!$D$50,N149-(N149*AL149),N149)</f>
        <v>0.36</v>
      </c>
      <c r="AN149" s="378">
        <f>IF(AE149='4 FORMULAS'!$D$52,$V149-($V149*$AL149),$V149)</f>
        <v>0.4</v>
      </c>
      <c r="AO149" s="568">
        <f t="shared" ref="AO149" si="94">+IF(AM154="","",AM154)</f>
        <v>0.216</v>
      </c>
      <c r="AP149" s="580">
        <f t="shared" ref="AP149" si="95">+IF(AN154="","",AN154)</f>
        <v>0.4</v>
      </c>
      <c r="AQ149" s="514" t="str">
        <f t="shared" ref="AQ149" si="96">+IF(W149="Leve","No requiere plan de acción",IF(W149="Menor","Bajo",IF(W149="Moderado","Moderado",IF(W149="Mayor","Alto",IF(W149="Catastrófico","Extremo",IF(W149="",""))))))</f>
        <v>Bajo</v>
      </c>
      <c r="AR149" s="514" t="s">
        <v>598</v>
      </c>
      <c r="AS149" s="508" t="s">
        <v>598</v>
      </c>
      <c r="AT149" s="511">
        <v>46142</v>
      </c>
      <c r="AU149" s="508" t="s">
        <v>1145</v>
      </c>
      <c r="AV149" s="511">
        <v>46144</v>
      </c>
      <c r="AW149" s="515" t="s">
        <v>1102</v>
      </c>
      <c r="AX149" s="508"/>
      <c r="AY149" s="508"/>
      <c r="AZ149" s="514" t="s">
        <v>162</v>
      </c>
      <c r="BA149" s="526" t="s">
        <v>1041</v>
      </c>
      <c r="BB149" s="517" t="s">
        <v>325</v>
      </c>
      <c r="BC149" s="517" t="s">
        <v>324</v>
      </c>
      <c r="BD149" s="517" t="s">
        <v>952</v>
      </c>
      <c r="BE149" s="517" t="s">
        <v>324</v>
      </c>
      <c r="BF149" s="517" t="s">
        <v>946</v>
      </c>
      <c r="BG149" s="517" t="s">
        <v>953</v>
      </c>
      <c r="BH149" s="517" t="s">
        <v>946</v>
      </c>
      <c r="BI149" s="517"/>
      <c r="BJ149" s="517"/>
      <c r="BK149" s="517"/>
      <c r="BL149" s="517"/>
      <c r="BM149" s="517"/>
      <c r="BN149" s="517"/>
      <c r="BO149" s="517"/>
      <c r="BP149" s="517"/>
      <c r="BQ149" s="517" t="s">
        <v>598</v>
      </c>
      <c r="BR149" s="418"/>
      <c r="BS149" s="418"/>
      <c r="BT149" s="418"/>
      <c r="BU149" s="418"/>
    </row>
    <row r="150" spans="1:73" ht="66" x14ac:dyDescent="0.25">
      <c r="A150" s="554"/>
      <c r="B150" s="557"/>
      <c r="C150" s="557"/>
      <c r="D150" s="557"/>
      <c r="E150" s="554"/>
      <c r="F150" s="557"/>
      <c r="G150" s="557"/>
      <c r="H150" s="542"/>
      <c r="I150" s="357"/>
      <c r="J150" s="557"/>
      <c r="K150" s="558"/>
      <c r="L150" s="557"/>
      <c r="M150" s="558"/>
      <c r="N150" s="561"/>
      <c r="O150" s="514"/>
      <c r="P150" s="554"/>
      <c r="Q150" s="558"/>
      <c r="R150" s="558"/>
      <c r="S150" s="557"/>
      <c r="T150" s="561"/>
      <c r="U150" s="509"/>
      <c r="V150" s="561"/>
      <c r="W150" s="514"/>
      <c r="X150" s="348">
        <v>2</v>
      </c>
      <c r="Y150" s="340" t="s">
        <v>703</v>
      </c>
      <c r="Z150" s="340" t="s">
        <v>702</v>
      </c>
      <c r="AA150" s="340" t="s">
        <v>774</v>
      </c>
      <c r="AB150" s="376" t="str">
        <f t="shared" si="73"/>
        <v xml:space="preserve">
Profesional Jurídico y el Auxiliar administrativo verifica el uso exclusivo de canales institucionales y la autorización formal previa para el acceso o remisión de información disciplinaria. aplicando permanente en todas las actuaciones disciplinarias </v>
      </c>
      <c r="AC150" s="380" t="s">
        <v>143</v>
      </c>
      <c r="AD150" s="378">
        <v>0.25</v>
      </c>
      <c r="AE150" s="378" t="s">
        <v>149</v>
      </c>
      <c r="AF150" s="341" t="s">
        <v>155</v>
      </c>
      <c r="AG150" s="378">
        <v>0.15</v>
      </c>
      <c r="AH150" s="342" t="s">
        <v>234</v>
      </c>
      <c r="AI150" s="342" t="s">
        <v>146</v>
      </c>
      <c r="AJ150" s="342" t="s">
        <v>147</v>
      </c>
      <c r="AK150" s="342" t="s">
        <v>148</v>
      </c>
      <c r="AL150" s="378">
        <f t="shared" si="81"/>
        <v>0.4</v>
      </c>
      <c r="AM150" s="378">
        <f>IF(AE150='4 FORMULAS'!$D$50,AM149-(AM149*AL150),AM149)</f>
        <v>0.216</v>
      </c>
      <c r="AN150" s="378">
        <f>IF(AE150='4 FORMULAS'!$D$52,$AN149-(AN149*$AL150),AN149)</f>
        <v>0.4</v>
      </c>
      <c r="AO150" s="568"/>
      <c r="AP150" s="580"/>
      <c r="AQ150" s="514"/>
      <c r="AR150" s="514"/>
      <c r="AS150" s="509"/>
      <c r="AT150" s="512"/>
      <c r="AU150" s="509"/>
      <c r="AV150" s="512"/>
      <c r="AW150" s="515"/>
      <c r="AX150" s="509"/>
      <c r="AY150" s="509"/>
      <c r="AZ150" s="514"/>
      <c r="BA150" s="527"/>
      <c r="BB150" s="518"/>
      <c r="BC150" s="518"/>
      <c r="BD150" s="518"/>
      <c r="BE150" s="518"/>
      <c r="BF150" s="518"/>
      <c r="BG150" s="518"/>
      <c r="BH150" s="518"/>
      <c r="BI150" s="518"/>
      <c r="BJ150" s="518"/>
      <c r="BK150" s="518"/>
      <c r="BL150" s="518"/>
      <c r="BM150" s="518"/>
      <c r="BN150" s="518"/>
      <c r="BO150" s="518"/>
      <c r="BP150" s="518"/>
      <c r="BQ150" s="518"/>
      <c r="BR150" s="418"/>
      <c r="BS150" s="418"/>
      <c r="BT150" s="418"/>
      <c r="BU150" s="418"/>
    </row>
    <row r="151" spans="1:73" ht="16.5" x14ac:dyDescent="0.25">
      <c r="A151" s="554"/>
      <c r="B151" s="557"/>
      <c r="C151" s="557"/>
      <c r="D151" s="557"/>
      <c r="E151" s="554"/>
      <c r="F151" s="557"/>
      <c r="G151" s="557"/>
      <c r="H151" s="542"/>
      <c r="I151" s="357"/>
      <c r="J151" s="557"/>
      <c r="K151" s="558"/>
      <c r="L151" s="557"/>
      <c r="M151" s="558"/>
      <c r="N151" s="561"/>
      <c r="O151" s="514"/>
      <c r="P151" s="554"/>
      <c r="Q151" s="558"/>
      <c r="R151" s="558"/>
      <c r="S151" s="557"/>
      <c r="T151" s="561"/>
      <c r="U151" s="509"/>
      <c r="V151" s="561"/>
      <c r="W151" s="514"/>
      <c r="X151" s="348">
        <v>3</v>
      </c>
      <c r="Y151" s="340"/>
      <c r="Z151" s="340"/>
      <c r="AA151" s="340"/>
      <c r="AB151" s="376" t="str">
        <f t="shared" si="73"/>
        <v xml:space="preserve">  </v>
      </c>
      <c r="AC151" s="380"/>
      <c r="AD151" s="378" t="s">
        <v>487</v>
      </c>
      <c r="AE151" s="378" t="s">
        <v>487</v>
      </c>
      <c r="AF151" s="341"/>
      <c r="AG151" s="378" t="s">
        <v>487</v>
      </c>
      <c r="AH151" s="342"/>
      <c r="AI151" s="342"/>
      <c r="AJ151" s="342"/>
      <c r="AK151" s="342"/>
      <c r="AL151" s="378" t="str">
        <f t="shared" si="81"/>
        <v/>
      </c>
      <c r="AM151" s="378">
        <f>IF(AE151='4 FORMULAS'!$D$50,AM150-(AM150*AL151),AM150)</f>
        <v>0.216</v>
      </c>
      <c r="AN151" s="378">
        <f>IF(AE151='4 FORMULAS'!$D$52,$AN150-(AN150*$AL151),AN150)</f>
        <v>0.4</v>
      </c>
      <c r="AO151" s="568"/>
      <c r="AP151" s="580"/>
      <c r="AQ151" s="514"/>
      <c r="AR151" s="514"/>
      <c r="AS151" s="509"/>
      <c r="AT151" s="512"/>
      <c r="AU151" s="509"/>
      <c r="AV151" s="512"/>
      <c r="AW151" s="515"/>
      <c r="AX151" s="509"/>
      <c r="AY151" s="509"/>
      <c r="AZ151" s="514"/>
      <c r="BA151" s="527"/>
      <c r="BB151" s="518"/>
      <c r="BC151" s="518"/>
      <c r="BD151" s="518"/>
      <c r="BE151" s="518"/>
      <c r="BF151" s="518"/>
      <c r="BG151" s="518"/>
      <c r="BH151" s="518"/>
      <c r="BI151" s="518"/>
      <c r="BJ151" s="518"/>
      <c r="BK151" s="518"/>
      <c r="BL151" s="518"/>
      <c r="BM151" s="518"/>
      <c r="BN151" s="518"/>
      <c r="BO151" s="518"/>
      <c r="BP151" s="518"/>
      <c r="BQ151" s="518"/>
      <c r="BR151" s="418"/>
      <c r="BS151" s="418"/>
      <c r="BT151" s="418"/>
      <c r="BU151" s="418"/>
    </row>
    <row r="152" spans="1:73" ht="16.5" x14ac:dyDescent="0.25">
      <c r="A152" s="554"/>
      <c r="B152" s="557"/>
      <c r="C152" s="557"/>
      <c r="D152" s="557"/>
      <c r="E152" s="554"/>
      <c r="F152" s="557"/>
      <c r="G152" s="557"/>
      <c r="H152" s="542"/>
      <c r="I152" s="357"/>
      <c r="J152" s="557"/>
      <c r="K152" s="558"/>
      <c r="L152" s="557"/>
      <c r="M152" s="558"/>
      <c r="N152" s="561"/>
      <c r="O152" s="514"/>
      <c r="P152" s="554"/>
      <c r="Q152" s="558"/>
      <c r="R152" s="558"/>
      <c r="S152" s="557"/>
      <c r="T152" s="561"/>
      <c r="U152" s="509"/>
      <c r="V152" s="561"/>
      <c r="W152" s="514"/>
      <c r="X152" s="348">
        <v>4</v>
      </c>
      <c r="Y152" s="340"/>
      <c r="Z152" s="340"/>
      <c r="AA152" s="340"/>
      <c r="AB152" s="376" t="str">
        <f t="shared" si="73"/>
        <v xml:space="preserve">  </v>
      </c>
      <c r="AC152" s="380"/>
      <c r="AD152" s="378" t="s">
        <v>487</v>
      </c>
      <c r="AE152" s="378" t="s">
        <v>487</v>
      </c>
      <c r="AF152" s="341"/>
      <c r="AG152" s="378" t="s">
        <v>487</v>
      </c>
      <c r="AH152" s="342"/>
      <c r="AI152" s="342"/>
      <c r="AJ152" s="342"/>
      <c r="AK152" s="342"/>
      <c r="AL152" s="378" t="str">
        <f t="shared" si="81"/>
        <v/>
      </c>
      <c r="AM152" s="378">
        <f>IF(AE152='4 FORMULAS'!$D$50,AM151-(AM151*AL152),AM151)</f>
        <v>0.216</v>
      </c>
      <c r="AN152" s="378">
        <f>IF(AE152='4 FORMULAS'!$D$52,$AN151-(AN151*$AL152),AN151)</f>
        <v>0.4</v>
      </c>
      <c r="AO152" s="568"/>
      <c r="AP152" s="580"/>
      <c r="AQ152" s="514"/>
      <c r="AR152" s="514"/>
      <c r="AS152" s="509"/>
      <c r="AT152" s="512"/>
      <c r="AU152" s="509"/>
      <c r="AV152" s="512"/>
      <c r="AW152" s="515"/>
      <c r="AX152" s="509"/>
      <c r="AY152" s="509"/>
      <c r="AZ152" s="514"/>
      <c r="BA152" s="527"/>
      <c r="BB152" s="518"/>
      <c r="BC152" s="518"/>
      <c r="BD152" s="518"/>
      <c r="BE152" s="518"/>
      <c r="BF152" s="518"/>
      <c r="BG152" s="518"/>
      <c r="BH152" s="518"/>
      <c r="BI152" s="518"/>
      <c r="BJ152" s="518"/>
      <c r="BK152" s="518"/>
      <c r="BL152" s="518"/>
      <c r="BM152" s="518"/>
      <c r="BN152" s="518"/>
      <c r="BO152" s="518"/>
      <c r="BP152" s="518"/>
      <c r="BQ152" s="518"/>
      <c r="BR152" s="418"/>
      <c r="BS152" s="418"/>
      <c r="BT152" s="418"/>
      <c r="BU152" s="418"/>
    </row>
    <row r="153" spans="1:73" ht="16.5" x14ac:dyDescent="0.25">
      <c r="A153" s="554"/>
      <c r="B153" s="557"/>
      <c r="C153" s="557"/>
      <c r="D153" s="557"/>
      <c r="E153" s="554"/>
      <c r="F153" s="557"/>
      <c r="G153" s="557"/>
      <c r="H153" s="542"/>
      <c r="I153" s="357"/>
      <c r="J153" s="557"/>
      <c r="K153" s="558"/>
      <c r="L153" s="557"/>
      <c r="M153" s="558"/>
      <c r="N153" s="561"/>
      <c r="O153" s="514"/>
      <c r="P153" s="554"/>
      <c r="Q153" s="558"/>
      <c r="R153" s="558"/>
      <c r="S153" s="557"/>
      <c r="T153" s="561"/>
      <c r="U153" s="509"/>
      <c r="V153" s="561"/>
      <c r="W153" s="514"/>
      <c r="X153" s="348">
        <v>5</v>
      </c>
      <c r="Y153" s="340"/>
      <c r="Z153" s="340"/>
      <c r="AA153" s="340"/>
      <c r="AB153" s="376" t="str">
        <f t="shared" si="73"/>
        <v xml:space="preserve">  </v>
      </c>
      <c r="AC153" s="380"/>
      <c r="AD153" s="378" t="s">
        <v>487</v>
      </c>
      <c r="AE153" s="378" t="s">
        <v>487</v>
      </c>
      <c r="AF153" s="341"/>
      <c r="AG153" s="378" t="s">
        <v>487</v>
      </c>
      <c r="AH153" s="342"/>
      <c r="AI153" s="342"/>
      <c r="AJ153" s="342"/>
      <c r="AK153" s="342"/>
      <c r="AL153" s="378" t="str">
        <f t="shared" si="81"/>
        <v/>
      </c>
      <c r="AM153" s="378">
        <f>IF(AE153='4 FORMULAS'!$D$50,AM152-(AM152*AL153),AM152)</f>
        <v>0.216</v>
      </c>
      <c r="AN153" s="378">
        <f>IF(AE153='4 FORMULAS'!$D$52,$AN152-(AN152*$AL153),AN152)</f>
        <v>0.4</v>
      </c>
      <c r="AO153" s="568"/>
      <c r="AP153" s="580"/>
      <c r="AQ153" s="514"/>
      <c r="AR153" s="514"/>
      <c r="AS153" s="509"/>
      <c r="AT153" s="512"/>
      <c r="AU153" s="509"/>
      <c r="AV153" s="512"/>
      <c r="AW153" s="515"/>
      <c r="AX153" s="509"/>
      <c r="AY153" s="509"/>
      <c r="AZ153" s="514"/>
      <c r="BA153" s="527"/>
      <c r="BB153" s="518"/>
      <c r="BC153" s="518"/>
      <c r="BD153" s="518"/>
      <c r="BE153" s="518"/>
      <c r="BF153" s="518"/>
      <c r="BG153" s="518"/>
      <c r="BH153" s="518"/>
      <c r="BI153" s="518"/>
      <c r="BJ153" s="518"/>
      <c r="BK153" s="518"/>
      <c r="BL153" s="518"/>
      <c r="BM153" s="518"/>
      <c r="BN153" s="518"/>
      <c r="BO153" s="518"/>
      <c r="BP153" s="518"/>
      <c r="BQ153" s="518"/>
      <c r="BR153" s="418"/>
      <c r="BS153" s="418"/>
      <c r="BT153" s="418"/>
      <c r="BU153" s="418"/>
    </row>
    <row r="154" spans="1:73" ht="55.5" customHeight="1" thickBot="1" x14ac:dyDescent="0.3">
      <c r="A154" s="555"/>
      <c r="B154" s="557"/>
      <c r="C154" s="557"/>
      <c r="D154" s="557"/>
      <c r="E154" s="555"/>
      <c r="F154" s="557"/>
      <c r="G154" s="557"/>
      <c r="H154" s="542"/>
      <c r="I154" s="357"/>
      <c r="J154" s="557"/>
      <c r="K154" s="558"/>
      <c r="L154" s="557"/>
      <c r="M154" s="558"/>
      <c r="N154" s="561"/>
      <c r="O154" s="514"/>
      <c r="P154" s="555"/>
      <c r="Q154" s="558"/>
      <c r="R154" s="558"/>
      <c r="S154" s="557"/>
      <c r="T154" s="561"/>
      <c r="U154" s="510"/>
      <c r="V154" s="561"/>
      <c r="W154" s="514"/>
      <c r="X154" s="348">
        <v>6</v>
      </c>
      <c r="Y154" s="340"/>
      <c r="Z154" s="340"/>
      <c r="AA154" s="340"/>
      <c r="AB154" s="376" t="str">
        <f t="shared" si="73"/>
        <v xml:space="preserve">  </v>
      </c>
      <c r="AC154" s="380"/>
      <c r="AD154" s="378" t="s">
        <v>487</v>
      </c>
      <c r="AE154" s="378" t="s">
        <v>487</v>
      </c>
      <c r="AF154" s="341"/>
      <c r="AG154" s="378" t="s">
        <v>487</v>
      </c>
      <c r="AH154" s="342"/>
      <c r="AI154" s="342"/>
      <c r="AJ154" s="342"/>
      <c r="AK154" s="342"/>
      <c r="AL154" s="378" t="str">
        <f t="shared" si="81"/>
        <v/>
      </c>
      <c r="AM154" s="378">
        <f>IF(AE154='4 FORMULAS'!$D$50,AM153-(AM153*AL154),AM153)</f>
        <v>0.216</v>
      </c>
      <c r="AN154" s="378">
        <f>IF(AE154='4 FORMULAS'!$D$52,$AN153-(AN153*$AL154),AN153)</f>
        <v>0.4</v>
      </c>
      <c r="AO154" s="568"/>
      <c r="AP154" s="580"/>
      <c r="AQ154" s="514"/>
      <c r="AR154" s="514"/>
      <c r="AS154" s="510"/>
      <c r="AT154" s="513"/>
      <c r="AU154" s="510"/>
      <c r="AV154" s="513"/>
      <c r="AW154" s="515"/>
      <c r="AX154" s="510"/>
      <c r="AY154" s="510"/>
      <c r="AZ154" s="514"/>
      <c r="BA154" s="527"/>
      <c r="BB154" s="519"/>
      <c r="BC154" s="519"/>
      <c r="BD154" s="519"/>
      <c r="BE154" s="519"/>
      <c r="BF154" s="519"/>
      <c r="BG154" s="519"/>
      <c r="BH154" s="519"/>
      <c r="BI154" s="519"/>
      <c r="BJ154" s="519"/>
      <c r="BK154" s="519"/>
      <c r="BL154" s="519"/>
      <c r="BM154" s="519"/>
      <c r="BN154" s="519"/>
      <c r="BO154" s="519"/>
      <c r="BP154" s="519"/>
      <c r="BQ154" s="519"/>
      <c r="BR154" s="418"/>
      <c r="BS154" s="418"/>
      <c r="BT154" s="418"/>
      <c r="BU154" s="418"/>
    </row>
    <row r="155" spans="1:73" ht="16.5" customHeight="1" x14ac:dyDescent="0.25">
      <c r="A155" s="556" t="s">
        <v>636</v>
      </c>
      <c r="B155" s="557" t="s">
        <v>669</v>
      </c>
      <c r="C155" s="557" t="s">
        <v>178</v>
      </c>
      <c r="D155" s="557" t="s">
        <v>372</v>
      </c>
      <c r="E155" s="557" t="s">
        <v>678</v>
      </c>
      <c r="F155" s="557" t="s">
        <v>679</v>
      </c>
      <c r="G155" s="557"/>
      <c r="H155" s="542" t="str">
        <f t="shared" ref="H155" si="97">+CONCATENATE(D155," ",E155," ",F155," ",G155)</f>
        <v xml:space="preserve">Posibilidad de incumplimiento de los objetivos por la no adopción o actualización oportuna de los instrumentos institucionales de prevención y gestión del riesgo disciplinario debido a debilidades en la planeación estratégica y en el Plan Institucional del Prevención y Gestión del Riesgo Disciplinario </v>
      </c>
      <c r="I155" s="357"/>
      <c r="J155" s="557" t="s">
        <v>193</v>
      </c>
      <c r="K155" s="558" t="str">
        <f>IFERROR(VLOOKUP('2 MAPA FINAL'!$J155,Tabla3[],2,0),"")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55" s="557">
        <v>12</v>
      </c>
      <c r="M155" s="558" t="str">
        <f>+IF(L155="","",IF(L155&lt;='3 FORMULA PROBABILIDADES'!$S$9,'3 FORMULA PROBABILIDADES'!$Q$9,IF(L155&lt;='3 FORMULA PROBABILIDADES'!$S$10,'3 FORMULA PROBABILIDADES'!$Q$10,IF(L155&lt;='3 FORMULA PROBABILIDADES'!$S$11,'3 FORMULA PROBABILIDADES'!$Q$11,IF(L155&lt;='3 FORMULA PROBABILIDADES'!$S$12,'3 FORMULA PROBABILIDADES'!$Q$12,IF(L155&gt;='3 FORMULA PROBABILIDADES'!$R$13,'3 FORMULA PROBABILIDADES'!$Q$13,""))))))</f>
        <v>La actividad que conlleva el riesgo se ejecuta de 3 a 24 veces por año</v>
      </c>
      <c r="N155" s="560">
        <f>+IF(M155="","",IF(M155='3 FORMULA PROBABILIDADES'!$Q$9, '3 FORMULA PROBABILIDADES'!$T$9,IF(M155='3 FORMULA PROBABILIDADES'!$Q$10, '3 FORMULA PROBABILIDADES'!$T$10,IF(M155='3 FORMULA PROBABILIDADES'!$Q$11, '3 FORMULA PROBABILIDADES'!$T$11,IF(M155='3 FORMULA PROBABILIDADES'!$Q$12, '3 FORMULA PROBABILIDADES'!$T$12,IF(M155='3 FORMULA PROBABILIDADES'!$Q$13, '3 FORMULA PROBABILIDADES'!$T$13))))))</f>
        <v>0.4</v>
      </c>
      <c r="O155" s="510" t="str">
        <f>+IF(M155="","",IF(M155='3 FORMULA PROBABILIDADES'!$Q$9, '3 FORMULA PROBABILIDADES'!$P$9,IF(M155='3 FORMULA PROBABILIDADES'!$Q$10, '3 FORMULA PROBABILIDADES'!$P$10,IF(M155='3 FORMULA PROBABILIDADES'!$Q$11, '3 FORMULA PROBABILIDADES'!$P$11,IF(M155='3 FORMULA PROBABILIDADES'!$Q$12, '3 FORMULA PROBABILIDADES'!$P$12,IF(M155='3 FORMULA PROBABILIDADES'!$Q$13, '3 FORMULA PROBABILIDADES'!$P$13))))))</f>
        <v>Baja</v>
      </c>
      <c r="P155" s="556" t="s">
        <v>263</v>
      </c>
      <c r="Q155" s="558" t="str">
        <f>+IF(P155="","",IF(P155="N/A","",IF(OR(P155='3 FORMULA PROBABILIDADES'!$X$9, P155='3 FORMULA PROBABILIDADES'!$Y$9), '3 FORMULA PROBABILIDADES'!$W$9,IF(OR(P155='3 FORMULA PROBABILIDADES'!$X$10, P155='3 FORMULA PROBABILIDADES'!$Y$10), '3 FORMULA PROBABILIDADES'!$W$10,IF(OR(P155='3 FORMULA PROBABILIDADES'!$X$11, P155='3 FORMULA PROBABILIDADES'!$Y$11), '3 FORMULA PROBABILIDADES'!$W$11,IF(OR(P155='3 FORMULA PROBABILIDADES'!$X$12, P155='3 FORMULA PROBABILIDADES'!$Y$12), '3 FORMULA PROBABILIDADES'!$W$12,IF(OR(P155='3 FORMULA PROBABILIDADES'!$X$13, P155='3 FORMULA PROBABILIDADES'!$Y$13), '3 FORMULA PROBABILIDADES'!$W$13)))))))</f>
        <v/>
      </c>
      <c r="R155" s="558" t="str">
        <f>+IF(P155="","",IF(P155="N/A","",IF(OR(P155='3 FORMULA PROBABILIDADES'!$X$9, P155='3 FORMULA PROBABILIDADES'!$Y$9), '3 FORMULA PROBABILIDADES'!$V$9,IF(OR(P155='3 FORMULA PROBABILIDADES'!$X$10, P155='3 FORMULA PROBABILIDADES'!$Y$10), '3 FORMULA PROBABILIDADES'!$V$10,IF(OR(P155='3 FORMULA PROBABILIDADES'!$X$11, P155='3 FORMULA PROBABILIDADES'!$Y$11), '3 FORMULA PROBABILIDADES'!$V$11,IF(OR(P155='3 FORMULA PROBABILIDADES'!$X$12, P155='3 FORMULA PROBABILIDADES'!$Y$12), '3 FORMULA PROBABILIDADES'!$V$12,IF(OR(P155='3 FORMULA PROBABILIDADES'!$X$13, P155='3 FORMULA PROBABILIDADES'!$Y$13), '3 FORMULA PROBABILIDADES'!$V$13)))))))</f>
        <v/>
      </c>
      <c r="S155" s="557" t="s">
        <v>380</v>
      </c>
      <c r="T155" s="560">
        <f>+IF(S155="","",IF(S155="N/A","",IF(OR(S155='3 FORMULA PROBABILIDADES'!$X$9, S155='3 FORMULA PROBABILIDADES'!$Y$9), '3 FORMULA PROBABILIDADES'!$W$9,IF(OR(S155='3 FORMULA PROBABILIDADES'!$X$10, S155='3 FORMULA PROBABILIDADES'!$Y$10), '3 FORMULA PROBABILIDADES'!$W$10,IF(OR(S155='3 FORMULA PROBABILIDADES'!$X$11, S155='3 FORMULA PROBABILIDADES'!$Y$11), '3 FORMULA PROBABILIDADES'!$W$11,IF(OR(S155='3 FORMULA PROBABILIDADES'!$X$12, S155='3 FORMULA PROBABILIDADES'!$Y$12), '3 FORMULA PROBABILIDADES'!$W$12,IF(OR(S155='3 FORMULA PROBABILIDADES'!$X$13, S155='3 FORMULA PROBABILIDADES'!$Y$13), '3 FORMULA PROBABILIDADES'!$W$13)))))))</f>
        <v>0.4</v>
      </c>
      <c r="U155" s="540" t="str">
        <f>+IF(S155="","",IF(S155="N/A","",IF(OR(S155='3 FORMULA PROBABILIDADES'!$X$9, S155='3 FORMULA PROBABILIDADES'!$Y$9), '3 FORMULA PROBABILIDADES'!$V$9,IF(OR(S155='3 FORMULA PROBABILIDADES'!$X$10, S155='3 FORMULA PROBABILIDADES'!$Y$10), '3 FORMULA PROBABILIDADES'!$V$10,IF(OR(S155='3 FORMULA PROBABILIDADES'!$X$11, S155='3 FORMULA PROBABILIDADES'!$Y$11), '3 FORMULA PROBABILIDADES'!$V$11,IF(OR(S155='3 FORMULA PROBABILIDADES'!$X$12, S155='3 FORMULA PROBABILIDADES'!$Y$12), '3 FORMULA PROBABILIDADES'!$V$12,IF(OR(S155='3 FORMULA PROBABILIDADES'!$X$13, S155='3 FORMULA PROBABILIDADES'!$Y$13), '3 FORMULA PROBABILIDADES'!$V$13)))))))</f>
        <v>Menor</v>
      </c>
      <c r="V155" s="560">
        <f t="shared" ref="V155" si="98">+IF(Q155="",T155,IF(T155="",Q155,IF(Q155&gt;T155,Q155,T155)))</f>
        <v>0.4</v>
      </c>
      <c r="W155" s="510" t="str">
        <f>+IF(V155="","",IF(V155='3 FORMULA PROBABILIDADES'!$W$9, '3 FORMULA PROBABILIDADES'!$V$9,IF(V155='3 FORMULA PROBABILIDADES'!$W$10, '3 FORMULA PROBABILIDADES'!$V$10,IF(V155='3 FORMULA PROBABILIDADES'!$W$11, '3 FORMULA PROBABILIDADES'!$V$11,IF(V155='3 FORMULA PROBABILIDADES'!$W$12, '3 FORMULA PROBABILIDADES'!$V$12,IF(V155='3 FORMULA PROBABILIDADES'!$W$13, '3 FORMULA PROBABILIDADES'!$V$13))))))</f>
        <v>Menor</v>
      </c>
      <c r="X155" s="348">
        <v>1</v>
      </c>
      <c r="Y155" s="340" t="s">
        <v>692</v>
      </c>
      <c r="Z155" s="340" t="s">
        <v>769</v>
      </c>
      <c r="AA155" s="340" t="s">
        <v>775</v>
      </c>
      <c r="AB155" s="376" t="str">
        <f t="shared" si="73"/>
        <v>Jefe de la Oficina realiza la actualización anual del Programa Institucional de Prevención y Gestión del Riesgo Disciplinario anualmente</v>
      </c>
      <c r="AC155" s="380" t="s">
        <v>143</v>
      </c>
      <c r="AD155" s="378">
        <v>0.25</v>
      </c>
      <c r="AE155" s="378" t="s">
        <v>149</v>
      </c>
      <c r="AF155" s="341" t="s">
        <v>155</v>
      </c>
      <c r="AG155" s="378">
        <v>0.15</v>
      </c>
      <c r="AH155" s="342" t="s">
        <v>234</v>
      </c>
      <c r="AI155" s="342" t="s">
        <v>683</v>
      </c>
      <c r="AJ155" s="342" t="s">
        <v>147</v>
      </c>
      <c r="AK155" s="342" t="s">
        <v>148</v>
      </c>
      <c r="AL155" s="378">
        <f t="shared" si="81"/>
        <v>0.4</v>
      </c>
      <c r="AM155" s="378">
        <f>IF(AE155='4 FORMULAS'!$D$50,N155-(N155*AL155),N155)</f>
        <v>0.24</v>
      </c>
      <c r="AN155" s="378">
        <f>IF(AE155='4 FORMULAS'!$D$52,$V155-($V155*$AL155),$V155)</f>
        <v>0.4</v>
      </c>
      <c r="AO155" s="568">
        <f t="shared" ref="AO155" si="99">+IF(AM160="","",AM160)</f>
        <v>0.16799999999999998</v>
      </c>
      <c r="AP155" s="580">
        <f t="shared" ref="AP155" si="100">+IF(AN160="","",AN160)</f>
        <v>0.4</v>
      </c>
      <c r="AQ155" s="514" t="str">
        <f t="shared" ref="AQ155" si="101">+IF(W155="Leve","No requiere plan de acción",IF(W155="Menor","Bajo",IF(W155="Moderado","Moderado",IF(W155="Mayor","Alto",IF(W155="Catastrófico","Extremo",IF(W155="",""))))))</f>
        <v>Bajo</v>
      </c>
      <c r="AR155" s="514" t="s">
        <v>598</v>
      </c>
      <c r="AS155" s="508" t="s">
        <v>598</v>
      </c>
      <c r="AT155" s="511">
        <v>46142</v>
      </c>
      <c r="AU155" s="508" t="s">
        <v>1146</v>
      </c>
      <c r="AV155" s="511">
        <v>46144</v>
      </c>
      <c r="AW155" s="515" t="s">
        <v>1103</v>
      </c>
      <c r="AX155" s="508"/>
      <c r="AY155" s="508"/>
      <c r="AZ155" s="514" t="s">
        <v>162</v>
      </c>
      <c r="BA155" s="527"/>
      <c r="BB155" s="517" t="s">
        <v>325</v>
      </c>
      <c r="BC155" s="517" t="s">
        <v>324</v>
      </c>
      <c r="BD155" s="517" t="s">
        <v>954</v>
      </c>
      <c r="BE155" s="517" t="s">
        <v>324</v>
      </c>
      <c r="BF155" s="517" t="s">
        <v>946</v>
      </c>
      <c r="BG155" s="517" t="s">
        <v>955</v>
      </c>
      <c r="BH155" s="517" t="s">
        <v>946</v>
      </c>
      <c r="BI155" s="517"/>
      <c r="BJ155" s="517"/>
      <c r="BK155" s="517"/>
      <c r="BL155" s="517"/>
      <c r="BM155" s="517"/>
      <c r="BN155" s="517"/>
      <c r="BO155" s="517"/>
      <c r="BP155" s="517"/>
      <c r="BQ155" s="517" t="s">
        <v>598</v>
      </c>
      <c r="BR155" s="418"/>
      <c r="BS155" s="418"/>
      <c r="BT155" s="418"/>
      <c r="BU155" s="418"/>
    </row>
    <row r="156" spans="1:73" ht="49.5" x14ac:dyDescent="0.25">
      <c r="A156" s="554"/>
      <c r="B156" s="557"/>
      <c r="C156" s="557"/>
      <c r="D156" s="557"/>
      <c r="E156" s="557"/>
      <c r="F156" s="557"/>
      <c r="G156" s="557"/>
      <c r="H156" s="542"/>
      <c r="I156" s="357"/>
      <c r="J156" s="557"/>
      <c r="K156" s="558"/>
      <c r="L156" s="557"/>
      <c r="M156" s="558"/>
      <c r="N156" s="561"/>
      <c r="O156" s="514"/>
      <c r="P156" s="554"/>
      <c r="Q156" s="558"/>
      <c r="R156" s="558"/>
      <c r="S156" s="557"/>
      <c r="T156" s="561"/>
      <c r="U156" s="509"/>
      <c r="V156" s="561"/>
      <c r="W156" s="514"/>
      <c r="X156" s="348">
        <v>2</v>
      </c>
      <c r="Y156" s="340" t="s">
        <v>692</v>
      </c>
      <c r="Z156" s="340" t="s">
        <v>770</v>
      </c>
      <c r="AA156" s="340" t="s">
        <v>776</v>
      </c>
      <c r="AB156" s="376" t="str">
        <f t="shared" si="73"/>
        <v>Jefe de la Oficina hace seguimiento trimestral del Programa Institucional de Prevención y Gestión del Riesgo Disciplinario trimestralmente</v>
      </c>
      <c r="AC156" s="380" t="s">
        <v>154</v>
      </c>
      <c r="AD156" s="378">
        <v>0.15</v>
      </c>
      <c r="AE156" s="378" t="s">
        <v>149</v>
      </c>
      <c r="AF156" s="341" t="s">
        <v>155</v>
      </c>
      <c r="AG156" s="378">
        <v>0.15</v>
      </c>
      <c r="AH156" s="342" t="s">
        <v>234</v>
      </c>
      <c r="AI156" s="342" t="s">
        <v>683</v>
      </c>
      <c r="AJ156" s="342" t="s">
        <v>147</v>
      </c>
      <c r="AK156" s="342" t="s">
        <v>148</v>
      </c>
      <c r="AL156" s="378">
        <f t="shared" si="81"/>
        <v>0.3</v>
      </c>
      <c r="AM156" s="378">
        <f>IF(AE156='4 FORMULAS'!$D$50,AM155-(AM155*AL156),AM155)</f>
        <v>0.16799999999999998</v>
      </c>
      <c r="AN156" s="378">
        <f>IF(AE156='4 FORMULAS'!$D$52,$AN155-(AN155*$AL156),AN155)</f>
        <v>0.4</v>
      </c>
      <c r="AO156" s="568"/>
      <c r="AP156" s="580"/>
      <c r="AQ156" s="514"/>
      <c r="AR156" s="514"/>
      <c r="AS156" s="509"/>
      <c r="AT156" s="512"/>
      <c r="AU156" s="509"/>
      <c r="AV156" s="512"/>
      <c r="AW156" s="515"/>
      <c r="AX156" s="509"/>
      <c r="AY156" s="509"/>
      <c r="AZ156" s="514"/>
      <c r="BA156" s="527"/>
      <c r="BB156" s="518"/>
      <c r="BC156" s="518"/>
      <c r="BD156" s="518"/>
      <c r="BE156" s="518"/>
      <c r="BF156" s="518"/>
      <c r="BG156" s="518"/>
      <c r="BH156" s="518"/>
      <c r="BI156" s="518"/>
      <c r="BJ156" s="518"/>
      <c r="BK156" s="518"/>
      <c r="BL156" s="518"/>
      <c r="BM156" s="518"/>
      <c r="BN156" s="518"/>
      <c r="BO156" s="518"/>
      <c r="BP156" s="518"/>
      <c r="BQ156" s="518"/>
      <c r="BR156" s="418"/>
      <c r="BS156" s="418"/>
      <c r="BT156" s="418"/>
      <c r="BU156" s="418"/>
    </row>
    <row r="157" spans="1:73" ht="16.5" x14ac:dyDescent="0.25">
      <c r="A157" s="554"/>
      <c r="B157" s="557"/>
      <c r="C157" s="557"/>
      <c r="D157" s="557"/>
      <c r="E157" s="557"/>
      <c r="F157" s="557"/>
      <c r="G157" s="557"/>
      <c r="H157" s="542"/>
      <c r="I157" s="357"/>
      <c r="J157" s="557"/>
      <c r="K157" s="558"/>
      <c r="L157" s="557"/>
      <c r="M157" s="558"/>
      <c r="N157" s="561"/>
      <c r="O157" s="514"/>
      <c r="P157" s="554"/>
      <c r="Q157" s="558"/>
      <c r="R157" s="558"/>
      <c r="S157" s="557"/>
      <c r="T157" s="561"/>
      <c r="U157" s="509"/>
      <c r="V157" s="561"/>
      <c r="W157" s="514"/>
      <c r="X157" s="348">
        <v>3</v>
      </c>
      <c r="Y157" s="340"/>
      <c r="Z157" s="340"/>
      <c r="AA157" s="340"/>
      <c r="AB157" s="376" t="str">
        <f t="shared" si="73"/>
        <v xml:space="preserve">  </v>
      </c>
      <c r="AC157" s="380"/>
      <c r="AD157" s="378" t="s">
        <v>487</v>
      </c>
      <c r="AE157" s="378" t="s">
        <v>487</v>
      </c>
      <c r="AF157" s="341"/>
      <c r="AG157" s="378" t="s">
        <v>487</v>
      </c>
      <c r="AH157" s="342"/>
      <c r="AI157" s="342"/>
      <c r="AJ157" s="342"/>
      <c r="AK157" s="342"/>
      <c r="AL157" s="378" t="str">
        <f t="shared" si="81"/>
        <v/>
      </c>
      <c r="AM157" s="378">
        <f>IF(AE157='4 FORMULAS'!$D$50,AM156-(AM156*AL157),AM156)</f>
        <v>0.16799999999999998</v>
      </c>
      <c r="AN157" s="378">
        <f>IF(AE157='4 FORMULAS'!$D$52,$AN156-(AN156*$AL157),AN156)</f>
        <v>0.4</v>
      </c>
      <c r="AO157" s="568"/>
      <c r="AP157" s="580"/>
      <c r="AQ157" s="514"/>
      <c r="AR157" s="514"/>
      <c r="AS157" s="509"/>
      <c r="AT157" s="512"/>
      <c r="AU157" s="509"/>
      <c r="AV157" s="512"/>
      <c r="AW157" s="515"/>
      <c r="AX157" s="509"/>
      <c r="AY157" s="509"/>
      <c r="AZ157" s="514"/>
      <c r="BA157" s="527"/>
      <c r="BB157" s="518"/>
      <c r="BC157" s="518"/>
      <c r="BD157" s="518"/>
      <c r="BE157" s="518"/>
      <c r="BF157" s="518"/>
      <c r="BG157" s="518"/>
      <c r="BH157" s="518"/>
      <c r="BI157" s="518"/>
      <c r="BJ157" s="518"/>
      <c r="BK157" s="518"/>
      <c r="BL157" s="518"/>
      <c r="BM157" s="518"/>
      <c r="BN157" s="518"/>
      <c r="BO157" s="518"/>
      <c r="BP157" s="518"/>
      <c r="BQ157" s="518"/>
      <c r="BR157" s="418"/>
      <c r="BS157" s="418"/>
      <c r="BT157" s="418"/>
      <c r="BU157" s="418"/>
    </row>
    <row r="158" spans="1:73" ht="16.5" x14ac:dyDescent="0.25">
      <c r="A158" s="554"/>
      <c r="B158" s="557"/>
      <c r="C158" s="557"/>
      <c r="D158" s="557"/>
      <c r="E158" s="557"/>
      <c r="F158" s="557"/>
      <c r="G158" s="557"/>
      <c r="H158" s="542"/>
      <c r="I158" s="357"/>
      <c r="J158" s="557"/>
      <c r="K158" s="558"/>
      <c r="L158" s="557"/>
      <c r="M158" s="558"/>
      <c r="N158" s="561"/>
      <c r="O158" s="514"/>
      <c r="P158" s="554"/>
      <c r="Q158" s="558"/>
      <c r="R158" s="558"/>
      <c r="S158" s="557"/>
      <c r="T158" s="561"/>
      <c r="U158" s="509"/>
      <c r="V158" s="561"/>
      <c r="W158" s="514"/>
      <c r="X158" s="348">
        <v>4</v>
      </c>
      <c r="Y158" s="340"/>
      <c r="Z158" s="340"/>
      <c r="AA158" s="340"/>
      <c r="AB158" s="376" t="str">
        <f t="shared" si="73"/>
        <v xml:space="preserve">  </v>
      </c>
      <c r="AC158" s="380"/>
      <c r="AD158" s="378" t="s">
        <v>487</v>
      </c>
      <c r="AE158" s="378" t="s">
        <v>487</v>
      </c>
      <c r="AF158" s="341"/>
      <c r="AG158" s="378" t="s">
        <v>487</v>
      </c>
      <c r="AH158" s="342"/>
      <c r="AI158" s="342"/>
      <c r="AJ158" s="342"/>
      <c r="AK158" s="342"/>
      <c r="AL158" s="378" t="str">
        <f t="shared" si="81"/>
        <v/>
      </c>
      <c r="AM158" s="378">
        <f>IF(AE158='4 FORMULAS'!$D$50,AM157-(AM157*AL158),AM157)</f>
        <v>0.16799999999999998</v>
      </c>
      <c r="AN158" s="378">
        <f>IF(AE158='4 FORMULAS'!$D$52,$AN157-(AN157*$AL158),AN157)</f>
        <v>0.4</v>
      </c>
      <c r="AO158" s="568"/>
      <c r="AP158" s="580"/>
      <c r="AQ158" s="514"/>
      <c r="AR158" s="514"/>
      <c r="AS158" s="509"/>
      <c r="AT158" s="512"/>
      <c r="AU158" s="509"/>
      <c r="AV158" s="512"/>
      <c r="AW158" s="515"/>
      <c r="AX158" s="509"/>
      <c r="AY158" s="509"/>
      <c r="AZ158" s="514"/>
      <c r="BA158" s="527"/>
      <c r="BB158" s="518"/>
      <c r="BC158" s="518"/>
      <c r="BD158" s="518"/>
      <c r="BE158" s="518"/>
      <c r="BF158" s="518"/>
      <c r="BG158" s="518"/>
      <c r="BH158" s="518"/>
      <c r="BI158" s="518"/>
      <c r="BJ158" s="518"/>
      <c r="BK158" s="518"/>
      <c r="BL158" s="518"/>
      <c r="BM158" s="518"/>
      <c r="BN158" s="518"/>
      <c r="BO158" s="518"/>
      <c r="BP158" s="518"/>
      <c r="BQ158" s="518"/>
      <c r="BR158" s="418"/>
      <c r="BS158" s="418"/>
      <c r="BT158" s="418"/>
      <c r="BU158" s="418"/>
    </row>
    <row r="159" spans="1:73" ht="16.5" x14ac:dyDescent="0.25">
      <c r="A159" s="554"/>
      <c r="B159" s="557"/>
      <c r="C159" s="557"/>
      <c r="D159" s="557"/>
      <c r="E159" s="557"/>
      <c r="F159" s="557"/>
      <c r="G159" s="557"/>
      <c r="H159" s="542"/>
      <c r="I159" s="357"/>
      <c r="J159" s="557"/>
      <c r="K159" s="558"/>
      <c r="L159" s="557"/>
      <c r="M159" s="558"/>
      <c r="N159" s="561"/>
      <c r="O159" s="514"/>
      <c r="P159" s="554"/>
      <c r="Q159" s="558"/>
      <c r="R159" s="558"/>
      <c r="S159" s="557"/>
      <c r="T159" s="561"/>
      <c r="U159" s="509"/>
      <c r="V159" s="561"/>
      <c r="W159" s="514"/>
      <c r="X159" s="348">
        <v>5</v>
      </c>
      <c r="Y159" s="340"/>
      <c r="Z159" s="340"/>
      <c r="AA159" s="340"/>
      <c r="AB159" s="376" t="str">
        <f t="shared" si="73"/>
        <v xml:space="preserve">  </v>
      </c>
      <c r="AC159" s="380"/>
      <c r="AD159" s="378" t="s">
        <v>487</v>
      </c>
      <c r="AE159" s="378" t="s">
        <v>487</v>
      </c>
      <c r="AF159" s="341"/>
      <c r="AG159" s="378" t="s">
        <v>487</v>
      </c>
      <c r="AH159" s="342"/>
      <c r="AI159" s="342"/>
      <c r="AJ159" s="342"/>
      <c r="AK159" s="342"/>
      <c r="AL159" s="378" t="str">
        <f t="shared" si="81"/>
        <v/>
      </c>
      <c r="AM159" s="378">
        <f>IF(AE159='4 FORMULAS'!$D$50,AM158-(AM158*AL159),AM158)</f>
        <v>0.16799999999999998</v>
      </c>
      <c r="AN159" s="378">
        <f>IF(AE159='4 FORMULAS'!$D$52,$AN158-(AN158*$AL159),AN158)</f>
        <v>0.4</v>
      </c>
      <c r="AO159" s="568"/>
      <c r="AP159" s="580"/>
      <c r="AQ159" s="514"/>
      <c r="AR159" s="514"/>
      <c r="AS159" s="509"/>
      <c r="AT159" s="512"/>
      <c r="AU159" s="509"/>
      <c r="AV159" s="512"/>
      <c r="AW159" s="515"/>
      <c r="AX159" s="509"/>
      <c r="AY159" s="509"/>
      <c r="AZ159" s="514"/>
      <c r="BA159" s="527"/>
      <c r="BB159" s="518"/>
      <c r="BC159" s="518"/>
      <c r="BD159" s="518"/>
      <c r="BE159" s="518"/>
      <c r="BF159" s="518"/>
      <c r="BG159" s="518"/>
      <c r="BH159" s="518"/>
      <c r="BI159" s="518"/>
      <c r="BJ159" s="518"/>
      <c r="BK159" s="518"/>
      <c r="BL159" s="518"/>
      <c r="BM159" s="518"/>
      <c r="BN159" s="518"/>
      <c r="BO159" s="518"/>
      <c r="BP159" s="518"/>
      <c r="BQ159" s="518"/>
      <c r="BR159" s="418"/>
      <c r="BS159" s="418"/>
      <c r="BT159" s="418"/>
      <c r="BU159" s="418"/>
    </row>
    <row r="160" spans="1:73" ht="62.25" customHeight="1" thickBot="1" x14ac:dyDescent="0.3">
      <c r="A160" s="555"/>
      <c r="B160" s="557"/>
      <c r="C160" s="557"/>
      <c r="D160" s="557"/>
      <c r="E160" s="557"/>
      <c r="F160" s="557"/>
      <c r="G160" s="557"/>
      <c r="H160" s="542"/>
      <c r="I160" s="357"/>
      <c r="J160" s="557"/>
      <c r="K160" s="558"/>
      <c r="L160" s="557"/>
      <c r="M160" s="558"/>
      <c r="N160" s="561"/>
      <c r="O160" s="514"/>
      <c r="P160" s="555"/>
      <c r="Q160" s="558"/>
      <c r="R160" s="558"/>
      <c r="S160" s="557"/>
      <c r="T160" s="561"/>
      <c r="U160" s="510"/>
      <c r="V160" s="561"/>
      <c r="W160" s="514"/>
      <c r="X160" s="348">
        <v>6</v>
      </c>
      <c r="Y160" s="340"/>
      <c r="Z160" s="340"/>
      <c r="AA160" s="340"/>
      <c r="AB160" s="376" t="str">
        <f t="shared" si="73"/>
        <v xml:space="preserve">  </v>
      </c>
      <c r="AC160" s="380"/>
      <c r="AD160" s="378" t="s">
        <v>487</v>
      </c>
      <c r="AE160" s="378" t="s">
        <v>487</v>
      </c>
      <c r="AF160" s="341"/>
      <c r="AG160" s="378" t="s">
        <v>487</v>
      </c>
      <c r="AH160" s="342"/>
      <c r="AI160" s="342"/>
      <c r="AJ160" s="342"/>
      <c r="AK160" s="342"/>
      <c r="AL160" s="378" t="str">
        <f t="shared" si="81"/>
        <v/>
      </c>
      <c r="AM160" s="378">
        <f>IF(AE160='4 FORMULAS'!$D$50,AM159-(AM159*AL160),AM159)</f>
        <v>0.16799999999999998</v>
      </c>
      <c r="AN160" s="378">
        <f>IF(AE160='4 FORMULAS'!$D$52,$AN159-(AN159*$AL160),AN159)</f>
        <v>0.4</v>
      </c>
      <c r="AO160" s="568"/>
      <c r="AP160" s="580"/>
      <c r="AQ160" s="514"/>
      <c r="AR160" s="514"/>
      <c r="AS160" s="510"/>
      <c r="AT160" s="513"/>
      <c r="AU160" s="510"/>
      <c r="AV160" s="513"/>
      <c r="AW160" s="515"/>
      <c r="AX160" s="510"/>
      <c r="AY160" s="510"/>
      <c r="AZ160" s="514"/>
      <c r="BA160" s="528"/>
      <c r="BB160" s="519"/>
      <c r="BC160" s="519"/>
      <c r="BD160" s="519"/>
      <c r="BE160" s="519"/>
      <c r="BF160" s="519"/>
      <c r="BG160" s="519"/>
      <c r="BH160" s="519"/>
      <c r="BI160" s="519"/>
      <c r="BJ160" s="519"/>
      <c r="BK160" s="519"/>
      <c r="BL160" s="519"/>
      <c r="BM160" s="519"/>
      <c r="BN160" s="519"/>
      <c r="BO160" s="519"/>
      <c r="BP160" s="519"/>
      <c r="BQ160" s="519"/>
      <c r="BR160" s="418"/>
      <c r="BS160" s="418"/>
      <c r="BT160" s="418"/>
      <c r="BU160" s="418"/>
    </row>
    <row r="161" spans="1:73" ht="16.5" customHeight="1" x14ac:dyDescent="0.25">
      <c r="A161" s="556" t="s">
        <v>637</v>
      </c>
      <c r="B161" s="557" t="s">
        <v>669</v>
      </c>
      <c r="C161" s="557" t="s">
        <v>178</v>
      </c>
      <c r="D161" s="557" t="s">
        <v>372</v>
      </c>
      <c r="E161" s="557" t="s">
        <v>680</v>
      </c>
      <c r="F161" s="557" t="s">
        <v>681</v>
      </c>
      <c r="G161" s="557"/>
      <c r="H161" s="542" t="str">
        <f t="shared" ref="H161" si="102">+CONCATENATE(D161," ",E161," ",F161," ",G161)</f>
        <v xml:space="preserve">Posibilidad de incumplimiento de los objetivos por la ausencia de gestión oportuna del impulso procesal y la acumulación de expedientes que genera demora en las actuaciones disciplinarias debido a deficiencias en el seguimiento y control de cargas procesales, que afectan el cumplimiento del deber funcional de impulso procesal y en la observancia de los principios de eficacia, celeridad y economía procesal </v>
      </c>
      <c r="I161" s="357"/>
      <c r="J161" s="557" t="s">
        <v>193</v>
      </c>
      <c r="K161" s="558" t="str">
        <f>IFERROR(VLOOKUP('2 MAPA FINAL'!$J161,Tabla3[],2,0),"")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61" s="557">
        <v>700</v>
      </c>
      <c r="M161" s="558" t="str">
        <f>+IF(L161="","",IF(L161&lt;='3 FORMULA PROBABILIDADES'!$S$9,'3 FORMULA PROBABILIDADES'!$Q$9,IF(L161&lt;='3 FORMULA PROBABILIDADES'!$S$10,'3 FORMULA PROBABILIDADES'!$Q$10,IF(L161&lt;='3 FORMULA PROBABILIDADES'!$S$11,'3 FORMULA PROBABILIDADES'!$Q$11,IF(L161&lt;='3 FORMULA PROBABILIDADES'!$S$12,'3 FORMULA PROBABILIDADES'!$Q$12,IF(L161&gt;='3 FORMULA PROBABILIDADES'!$R$13,'3 FORMULA PROBABILIDADES'!$Q$13,""))))))</f>
        <v>La actividad que conlleva el riesgo se ejecuta mínimo 501 veces al año y máximo 1.000 veces por año</v>
      </c>
      <c r="N161" s="560">
        <f>+IF(M161="","",IF(M161='3 FORMULA PROBABILIDADES'!$Q$9, '3 FORMULA PROBABILIDADES'!$T$9,IF(M161='3 FORMULA PROBABILIDADES'!$Q$10, '3 FORMULA PROBABILIDADES'!$T$10,IF(M161='3 FORMULA PROBABILIDADES'!$Q$11, '3 FORMULA PROBABILIDADES'!$T$11,IF(M161='3 FORMULA PROBABILIDADES'!$Q$12, '3 FORMULA PROBABILIDADES'!$T$12,IF(M161='3 FORMULA PROBABILIDADES'!$Q$13, '3 FORMULA PROBABILIDADES'!$T$13))))))</f>
        <v>0.8</v>
      </c>
      <c r="O161" s="510" t="str">
        <f>+IF(M161="","",IF(M161='3 FORMULA PROBABILIDADES'!$Q$9, '3 FORMULA PROBABILIDADES'!$P$9,IF(M161='3 FORMULA PROBABILIDADES'!$Q$10, '3 FORMULA PROBABILIDADES'!$P$10,IF(M161='3 FORMULA PROBABILIDADES'!$Q$11, '3 FORMULA PROBABILIDADES'!$P$11,IF(M161='3 FORMULA PROBABILIDADES'!$Q$12, '3 FORMULA PROBABILIDADES'!$P$12,IF(M161='3 FORMULA PROBABILIDADES'!$Q$13, '3 FORMULA PROBABILIDADES'!$P$13))))))</f>
        <v>Alta</v>
      </c>
      <c r="P161" s="556" t="s">
        <v>263</v>
      </c>
      <c r="Q161" s="558" t="str">
        <f>+IF(P161="","",IF(P161="N/A","",IF(OR(P161='3 FORMULA PROBABILIDADES'!$X$9, P161='3 FORMULA PROBABILIDADES'!$Y$9), '3 FORMULA PROBABILIDADES'!$W$9,IF(OR(P161='3 FORMULA PROBABILIDADES'!$X$10, P161='3 FORMULA PROBABILIDADES'!$Y$10), '3 FORMULA PROBABILIDADES'!$W$10,IF(OR(P161='3 FORMULA PROBABILIDADES'!$X$11, P161='3 FORMULA PROBABILIDADES'!$Y$11), '3 FORMULA PROBABILIDADES'!$W$11,IF(OR(P161='3 FORMULA PROBABILIDADES'!$X$12, P161='3 FORMULA PROBABILIDADES'!$Y$12), '3 FORMULA PROBABILIDADES'!$W$12,IF(OR(P161='3 FORMULA PROBABILIDADES'!$X$13, P161='3 FORMULA PROBABILIDADES'!$Y$13), '3 FORMULA PROBABILIDADES'!$W$13)))))))</f>
        <v/>
      </c>
      <c r="R161" s="558" t="str">
        <f>+IF(P161="","",IF(P161="N/A","",IF(OR(P161='3 FORMULA PROBABILIDADES'!$X$9, P161='3 FORMULA PROBABILIDADES'!$Y$9), '3 FORMULA PROBABILIDADES'!$V$9,IF(OR(P161='3 FORMULA PROBABILIDADES'!$X$10, P161='3 FORMULA PROBABILIDADES'!$Y$10), '3 FORMULA PROBABILIDADES'!$V$10,IF(OR(P161='3 FORMULA PROBABILIDADES'!$X$11, P161='3 FORMULA PROBABILIDADES'!$Y$11), '3 FORMULA PROBABILIDADES'!$V$11,IF(OR(P161='3 FORMULA PROBABILIDADES'!$X$12, P161='3 FORMULA PROBABILIDADES'!$Y$12), '3 FORMULA PROBABILIDADES'!$V$12,IF(OR(P161='3 FORMULA PROBABILIDADES'!$X$13, P161='3 FORMULA PROBABILIDADES'!$Y$13), '3 FORMULA PROBABILIDADES'!$V$13)))))))</f>
        <v/>
      </c>
      <c r="S161" s="557" t="s">
        <v>381</v>
      </c>
      <c r="T161" s="560">
        <f>+IF(S161="","",IF(S161="N/A","",IF(OR(S161='3 FORMULA PROBABILIDADES'!$X$9, S161='3 FORMULA PROBABILIDADES'!$Y$9), '3 FORMULA PROBABILIDADES'!$W$9,IF(OR(S161='3 FORMULA PROBABILIDADES'!$X$10, S161='3 FORMULA PROBABILIDADES'!$Y$10), '3 FORMULA PROBABILIDADES'!$W$10,IF(OR(S161='3 FORMULA PROBABILIDADES'!$X$11, S161='3 FORMULA PROBABILIDADES'!$Y$11), '3 FORMULA PROBABILIDADES'!$W$11,IF(OR(S161='3 FORMULA PROBABILIDADES'!$X$12, S161='3 FORMULA PROBABILIDADES'!$Y$12), '3 FORMULA PROBABILIDADES'!$W$12,IF(OR(S161='3 FORMULA PROBABILIDADES'!$X$13, S161='3 FORMULA PROBABILIDADES'!$Y$13), '3 FORMULA PROBABILIDADES'!$W$13)))))))</f>
        <v>0.6</v>
      </c>
      <c r="U161" s="540" t="str">
        <f>+IF(S161="","",IF(S161="N/A","",IF(OR(S161='3 FORMULA PROBABILIDADES'!$X$9, S161='3 FORMULA PROBABILIDADES'!$Y$9), '3 FORMULA PROBABILIDADES'!$V$9,IF(OR(S161='3 FORMULA PROBABILIDADES'!$X$10, S161='3 FORMULA PROBABILIDADES'!$Y$10), '3 FORMULA PROBABILIDADES'!$V$10,IF(OR(S161='3 FORMULA PROBABILIDADES'!$X$11, S161='3 FORMULA PROBABILIDADES'!$Y$11), '3 FORMULA PROBABILIDADES'!$V$11,IF(OR(S161='3 FORMULA PROBABILIDADES'!$X$12, S161='3 FORMULA PROBABILIDADES'!$Y$12), '3 FORMULA PROBABILIDADES'!$V$12,IF(OR(S161='3 FORMULA PROBABILIDADES'!$X$13, S161='3 FORMULA PROBABILIDADES'!$Y$13), '3 FORMULA PROBABILIDADES'!$V$13)))))))</f>
        <v>Moderado</v>
      </c>
      <c r="V161" s="560">
        <f t="shared" ref="V161" si="103">+IF(Q161="",T161,IF(T161="",Q161,IF(Q161&gt;T161,Q161,T161)))</f>
        <v>0.6</v>
      </c>
      <c r="W161" s="510" t="str">
        <f>+IF(V161="","",IF(V161='3 FORMULA PROBABILIDADES'!$W$9, '3 FORMULA PROBABILIDADES'!$V$9,IF(V161='3 FORMULA PROBABILIDADES'!$W$10, '3 FORMULA PROBABILIDADES'!$V$10,IF(V161='3 FORMULA PROBABILIDADES'!$W$11, '3 FORMULA PROBABILIDADES'!$V$11,IF(V161='3 FORMULA PROBABILIDADES'!$W$12, '3 FORMULA PROBABILIDADES'!$V$12,IF(V161='3 FORMULA PROBABILIDADES'!$W$13, '3 FORMULA PROBABILIDADES'!$V$13))))))</f>
        <v>Moderado</v>
      </c>
      <c r="X161" s="348">
        <v>1</v>
      </c>
      <c r="Y161" s="340" t="s">
        <v>692</v>
      </c>
      <c r="Z161" s="340" t="s">
        <v>771</v>
      </c>
      <c r="AA161" s="340" t="s">
        <v>775</v>
      </c>
      <c r="AB161" s="376" t="str">
        <f t="shared" si="73"/>
        <v>Jefe de la Oficina diseña, adopta y aplica formatos para la elaboración de autos y demás actuaciones procesales, con el fin de optimizar tiempos y garantizar uniformidad jurídica en el trámite disciplinario. anualmente</v>
      </c>
      <c r="AC161" s="380" t="s">
        <v>143</v>
      </c>
      <c r="AD161" s="378">
        <v>0.25</v>
      </c>
      <c r="AE161" s="378" t="s">
        <v>149</v>
      </c>
      <c r="AF161" s="341" t="s">
        <v>155</v>
      </c>
      <c r="AG161" s="378">
        <v>0.15</v>
      </c>
      <c r="AH161" s="342" t="s">
        <v>145</v>
      </c>
      <c r="AI161" s="342" t="s">
        <v>683</v>
      </c>
      <c r="AJ161" s="342" t="s">
        <v>147</v>
      </c>
      <c r="AK161" s="342" t="s">
        <v>148</v>
      </c>
      <c r="AL161" s="378">
        <f t="shared" si="81"/>
        <v>0.4</v>
      </c>
      <c r="AM161" s="378">
        <f>IF(AE161='4 FORMULAS'!$D$50,N161-(N161*AL161),N161)</f>
        <v>0.48</v>
      </c>
      <c r="AN161" s="378">
        <f>IF(AE161='4 FORMULAS'!$D$52,$V161-($V161*$AL161),$V161)</f>
        <v>0.6</v>
      </c>
      <c r="AO161" s="568">
        <f t="shared" ref="AO161" si="104">+IF(AM166="","",AM166)</f>
        <v>0.33599999999999997</v>
      </c>
      <c r="AP161" s="580">
        <f t="shared" ref="AP161" si="105">+IF(AN166="","",AN166)</f>
        <v>0.6</v>
      </c>
      <c r="AQ161" s="514" t="str">
        <f t="shared" ref="AQ161" si="106">+IF(W161="Leve","No requiere plan de acción",IF(W161="Menor","Bajo",IF(W161="Moderado","Moderado",IF(W161="Mayor","Alto",IF(W161="Catastrófico","Extremo",IF(W161="",""))))))</f>
        <v>Moderado</v>
      </c>
      <c r="AR161" s="514" t="s">
        <v>172</v>
      </c>
      <c r="AS161" s="514" t="s">
        <v>1042</v>
      </c>
      <c r="AT161" s="511">
        <v>46142</v>
      </c>
      <c r="AU161" s="508" t="s">
        <v>1147</v>
      </c>
      <c r="AV161" s="511">
        <v>46144</v>
      </c>
      <c r="AW161" s="515" t="s">
        <v>1148</v>
      </c>
      <c r="AX161" s="508"/>
      <c r="AY161" s="508"/>
      <c r="AZ161" s="514" t="s">
        <v>162</v>
      </c>
      <c r="BA161" s="526" t="s">
        <v>1041</v>
      </c>
      <c r="BB161" s="517" t="s">
        <v>325</v>
      </c>
      <c r="BC161" s="517" t="s">
        <v>324</v>
      </c>
      <c r="BD161" s="517" t="s">
        <v>956</v>
      </c>
      <c r="BE161" s="517" t="s">
        <v>324</v>
      </c>
      <c r="BF161" s="517" t="s">
        <v>946</v>
      </c>
      <c r="BG161" s="517" t="s">
        <v>957</v>
      </c>
      <c r="BH161" s="517" t="s">
        <v>946</v>
      </c>
      <c r="BI161" s="520" t="s">
        <v>1058</v>
      </c>
      <c r="BJ161" s="520" t="s">
        <v>1059</v>
      </c>
      <c r="BK161" s="520" t="s">
        <v>1060</v>
      </c>
      <c r="BL161" s="520" t="s">
        <v>1061</v>
      </c>
      <c r="BM161" s="520" t="s">
        <v>1062</v>
      </c>
      <c r="BN161" s="520" t="s">
        <v>494</v>
      </c>
      <c r="BO161" s="520" t="s">
        <v>1057</v>
      </c>
      <c r="BP161" s="520">
        <v>5</v>
      </c>
      <c r="BQ161" s="520">
        <v>32</v>
      </c>
      <c r="BR161" s="418"/>
      <c r="BS161" s="418"/>
      <c r="BT161" s="418"/>
      <c r="BU161" s="418"/>
    </row>
    <row r="162" spans="1:73" ht="49.5" x14ac:dyDescent="0.25">
      <c r="A162" s="554"/>
      <c r="B162" s="557"/>
      <c r="C162" s="557"/>
      <c r="D162" s="557"/>
      <c r="E162" s="557"/>
      <c r="F162" s="557"/>
      <c r="G162" s="557"/>
      <c r="H162" s="542"/>
      <c r="I162" s="357"/>
      <c r="J162" s="557"/>
      <c r="K162" s="558"/>
      <c r="L162" s="557"/>
      <c r="M162" s="558"/>
      <c r="N162" s="561"/>
      <c r="O162" s="514"/>
      <c r="P162" s="554"/>
      <c r="Q162" s="558"/>
      <c r="R162" s="558"/>
      <c r="S162" s="557"/>
      <c r="T162" s="561"/>
      <c r="U162" s="509"/>
      <c r="V162" s="561"/>
      <c r="W162" s="514"/>
      <c r="X162" s="348">
        <v>2</v>
      </c>
      <c r="Y162" s="340" t="s">
        <v>693</v>
      </c>
      <c r="Z162" s="340" t="s">
        <v>1104</v>
      </c>
      <c r="AA162" s="340" t="s">
        <v>777</v>
      </c>
      <c r="AB162" s="376" t="str">
        <f t="shared" si="73"/>
        <v>Jefe de la Oficina
Profesional jurídico realiza la revisión periódica de estado de expedientes para adoptar decisiones de priorización y descongestión conforme al principio de celeridad. mensualmente</v>
      </c>
      <c r="AC162" s="380" t="s">
        <v>154</v>
      </c>
      <c r="AD162" s="378">
        <v>0.15</v>
      </c>
      <c r="AE162" s="378" t="s">
        <v>149</v>
      </c>
      <c r="AF162" s="341" t="s">
        <v>155</v>
      </c>
      <c r="AG162" s="378">
        <v>0.15</v>
      </c>
      <c r="AH162" s="342" t="s">
        <v>145</v>
      </c>
      <c r="AI162" s="342" t="s">
        <v>683</v>
      </c>
      <c r="AJ162" s="342" t="s">
        <v>147</v>
      </c>
      <c r="AK162" s="342" t="s">
        <v>148</v>
      </c>
      <c r="AL162" s="378">
        <f t="shared" si="81"/>
        <v>0.3</v>
      </c>
      <c r="AM162" s="378">
        <f>IF(AE162='4 FORMULAS'!$D$50,AM161-(AM161*AL162),AM161)</f>
        <v>0.33599999999999997</v>
      </c>
      <c r="AN162" s="378">
        <f>IF(AE162='4 FORMULAS'!$D$52,$AN161-(AN161*$AL162),AN161)</f>
        <v>0.6</v>
      </c>
      <c r="AO162" s="568"/>
      <c r="AP162" s="580"/>
      <c r="AQ162" s="514"/>
      <c r="AR162" s="514"/>
      <c r="AS162" s="514"/>
      <c r="AT162" s="512"/>
      <c r="AU162" s="509"/>
      <c r="AV162" s="512"/>
      <c r="AW162" s="515"/>
      <c r="AX162" s="509"/>
      <c r="AY162" s="509"/>
      <c r="AZ162" s="514"/>
      <c r="BA162" s="518"/>
      <c r="BB162" s="518"/>
      <c r="BC162" s="518"/>
      <c r="BD162" s="518"/>
      <c r="BE162" s="518"/>
      <c r="BF162" s="518"/>
      <c r="BG162" s="518"/>
      <c r="BH162" s="518"/>
      <c r="BI162" s="521"/>
      <c r="BJ162" s="521"/>
      <c r="BK162" s="521"/>
      <c r="BL162" s="521"/>
      <c r="BM162" s="521"/>
      <c r="BN162" s="521"/>
      <c r="BO162" s="521"/>
      <c r="BP162" s="521"/>
      <c r="BQ162" s="521"/>
      <c r="BR162" s="418"/>
      <c r="BS162" s="418"/>
      <c r="BT162" s="418"/>
      <c r="BU162" s="418"/>
    </row>
    <row r="163" spans="1:73" ht="16.5" x14ac:dyDescent="0.25">
      <c r="A163" s="554"/>
      <c r="B163" s="557"/>
      <c r="C163" s="557"/>
      <c r="D163" s="557"/>
      <c r="E163" s="557"/>
      <c r="F163" s="557"/>
      <c r="G163" s="557"/>
      <c r="H163" s="542"/>
      <c r="I163" s="357"/>
      <c r="J163" s="557"/>
      <c r="K163" s="558"/>
      <c r="L163" s="557"/>
      <c r="M163" s="558"/>
      <c r="N163" s="561"/>
      <c r="O163" s="514"/>
      <c r="P163" s="554"/>
      <c r="Q163" s="558"/>
      <c r="R163" s="558"/>
      <c r="S163" s="557"/>
      <c r="T163" s="561"/>
      <c r="U163" s="509"/>
      <c r="V163" s="561"/>
      <c r="W163" s="514"/>
      <c r="X163" s="348">
        <v>3</v>
      </c>
      <c r="Y163" s="340"/>
      <c r="Z163" s="340"/>
      <c r="AA163" s="340"/>
      <c r="AB163" s="376" t="str">
        <f t="shared" si="73"/>
        <v xml:space="preserve">  </v>
      </c>
      <c r="AC163" s="380"/>
      <c r="AD163" s="378" t="s">
        <v>487</v>
      </c>
      <c r="AE163" s="378" t="s">
        <v>487</v>
      </c>
      <c r="AF163" s="341"/>
      <c r="AG163" s="378" t="s">
        <v>487</v>
      </c>
      <c r="AH163" s="342"/>
      <c r="AI163" s="342"/>
      <c r="AJ163" s="342"/>
      <c r="AK163" s="342"/>
      <c r="AL163" s="378" t="str">
        <f t="shared" si="81"/>
        <v/>
      </c>
      <c r="AM163" s="378">
        <f>IF(AE163='4 FORMULAS'!$D$50,AM162-(AM162*AL163),AM162)</f>
        <v>0.33599999999999997</v>
      </c>
      <c r="AN163" s="378">
        <f>IF(AE163='4 FORMULAS'!$D$52,$AN162-(AN162*$AL163),AN162)</f>
        <v>0.6</v>
      </c>
      <c r="AO163" s="568"/>
      <c r="AP163" s="580"/>
      <c r="AQ163" s="514"/>
      <c r="AR163" s="514"/>
      <c r="AS163" s="514" t="s">
        <v>1043</v>
      </c>
      <c r="AT163" s="512"/>
      <c r="AU163" s="509"/>
      <c r="AV163" s="512"/>
      <c r="AW163" s="515"/>
      <c r="AX163" s="509"/>
      <c r="AY163" s="509"/>
      <c r="AZ163" s="514"/>
      <c r="BA163" s="518"/>
      <c r="BB163" s="518"/>
      <c r="BC163" s="518"/>
      <c r="BD163" s="518"/>
      <c r="BE163" s="518"/>
      <c r="BF163" s="518"/>
      <c r="BG163" s="518"/>
      <c r="BH163" s="518"/>
      <c r="BI163" s="521"/>
      <c r="BJ163" s="521"/>
      <c r="BK163" s="521"/>
      <c r="BL163" s="521"/>
      <c r="BM163" s="521"/>
      <c r="BN163" s="521"/>
      <c r="BO163" s="521"/>
      <c r="BP163" s="521"/>
      <c r="BQ163" s="521"/>
      <c r="BR163" s="418"/>
      <c r="BS163" s="418"/>
      <c r="BT163" s="418"/>
      <c r="BU163" s="418"/>
    </row>
    <row r="164" spans="1:73" ht="16.5" x14ac:dyDescent="0.25">
      <c r="A164" s="554"/>
      <c r="B164" s="557"/>
      <c r="C164" s="557"/>
      <c r="D164" s="557"/>
      <c r="E164" s="557"/>
      <c r="F164" s="557"/>
      <c r="G164" s="557"/>
      <c r="H164" s="542"/>
      <c r="I164" s="357"/>
      <c r="J164" s="557"/>
      <c r="K164" s="558"/>
      <c r="L164" s="557"/>
      <c r="M164" s="558"/>
      <c r="N164" s="561"/>
      <c r="O164" s="514"/>
      <c r="P164" s="554"/>
      <c r="Q164" s="558"/>
      <c r="R164" s="558"/>
      <c r="S164" s="557"/>
      <c r="T164" s="561"/>
      <c r="U164" s="509"/>
      <c r="V164" s="561"/>
      <c r="W164" s="514"/>
      <c r="X164" s="348">
        <v>4</v>
      </c>
      <c r="Y164" s="340"/>
      <c r="Z164" s="340"/>
      <c r="AA164" s="340"/>
      <c r="AB164" s="376" t="str">
        <f t="shared" si="73"/>
        <v xml:space="preserve">  </v>
      </c>
      <c r="AC164" s="380"/>
      <c r="AD164" s="378" t="s">
        <v>487</v>
      </c>
      <c r="AE164" s="378" t="s">
        <v>487</v>
      </c>
      <c r="AF164" s="341"/>
      <c r="AG164" s="378" t="s">
        <v>487</v>
      </c>
      <c r="AH164" s="342"/>
      <c r="AI164" s="342"/>
      <c r="AJ164" s="342"/>
      <c r="AK164" s="342"/>
      <c r="AL164" s="378" t="str">
        <f t="shared" si="81"/>
        <v/>
      </c>
      <c r="AM164" s="378">
        <f>IF(AE164='4 FORMULAS'!$D$50,AM163-(AM163*AL164),AM163)</f>
        <v>0.33599999999999997</v>
      </c>
      <c r="AN164" s="378">
        <f>IF(AE164='4 FORMULAS'!$D$52,$AN163-(AN163*$AL164),AN163)</f>
        <v>0.6</v>
      </c>
      <c r="AO164" s="568"/>
      <c r="AP164" s="580"/>
      <c r="AQ164" s="514"/>
      <c r="AR164" s="514"/>
      <c r="AS164" s="514"/>
      <c r="AT164" s="512"/>
      <c r="AU164" s="509"/>
      <c r="AV164" s="512"/>
      <c r="AW164" s="515"/>
      <c r="AX164" s="509"/>
      <c r="AY164" s="509"/>
      <c r="AZ164" s="514"/>
      <c r="BA164" s="518"/>
      <c r="BB164" s="518"/>
      <c r="BC164" s="518"/>
      <c r="BD164" s="518"/>
      <c r="BE164" s="518"/>
      <c r="BF164" s="518"/>
      <c r="BG164" s="518"/>
      <c r="BH164" s="518"/>
      <c r="BI164" s="521"/>
      <c r="BJ164" s="521"/>
      <c r="BK164" s="521"/>
      <c r="BL164" s="521"/>
      <c r="BM164" s="521"/>
      <c r="BN164" s="521"/>
      <c r="BO164" s="521"/>
      <c r="BP164" s="521"/>
      <c r="BQ164" s="521"/>
      <c r="BR164" s="418"/>
      <c r="BS164" s="418"/>
      <c r="BT164" s="418"/>
      <c r="BU164" s="418"/>
    </row>
    <row r="165" spans="1:73" ht="16.5" x14ac:dyDescent="0.25">
      <c r="A165" s="554"/>
      <c r="B165" s="557"/>
      <c r="C165" s="557"/>
      <c r="D165" s="557"/>
      <c r="E165" s="557"/>
      <c r="F165" s="557"/>
      <c r="G165" s="557"/>
      <c r="H165" s="542"/>
      <c r="I165" s="357"/>
      <c r="J165" s="557"/>
      <c r="K165" s="558"/>
      <c r="L165" s="557"/>
      <c r="M165" s="558"/>
      <c r="N165" s="561"/>
      <c r="O165" s="514"/>
      <c r="P165" s="554"/>
      <c r="Q165" s="558"/>
      <c r="R165" s="558"/>
      <c r="S165" s="557"/>
      <c r="T165" s="561"/>
      <c r="U165" s="509"/>
      <c r="V165" s="561"/>
      <c r="W165" s="514"/>
      <c r="X165" s="348">
        <v>5</v>
      </c>
      <c r="Y165" s="340"/>
      <c r="Z165" s="340"/>
      <c r="AA165" s="340"/>
      <c r="AB165" s="376" t="str">
        <f t="shared" si="73"/>
        <v xml:space="preserve">  </v>
      </c>
      <c r="AC165" s="380"/>
      <c r="AD165" s="378" t="s">
        <v>487</v>
      </c>
      <c r="AE165" s="378" t="s">
        <v>487</v>
      </c>
      <c r="AF165" s="341"/>
      <c r="AG165" s="378" t="s">
        <v>487</v>
      </c>
      <c r="AH165" s="342"/>
      <c r="AI165" s="342"/>
      <c r="AJ165" s="342"/>
      <c r="AK165" s="342"/>
      <c r="AL165" s="378" t="str">
        <f t="shared" si="81"/>
        <v/>
      </c>
      <c r="AM165" s="378">
        <f>IF(AE165='4 FORMULAS'!$D$50,AM164-(AM164*AL165),AM164)</f>
        <v>0.33599999999999997</v>
      </c>
      <c r="AN165" s="378">
        <f>IF(AE165='4 FORMULAS'!$D$52,$AN164-(AN164*$AL165),AN164)</f>
        <v>0.6</v>
      </c>
      <c r="AO165" s="568"/>
      <c r="AP165" s="580"/>
      <c r="AQ165" s="514"/>
      <c r="AR165" s="514"/>
      <c r="AS165" s="514"/>
      <c r="AT165" s="512"/>
      <c r="AU165" s="509"/>
      <c r="AV165" s="512"/>
      <c r="AW165" s="515"/>
      <c r="AX165" s="509"/>
      <c r="AY165" s="509"/>
      <c r="AZ165" s="514"/>
      <c r="BA165" s="518"/>
      <c r="BB165" s="518"/>
      <c r="BC165" s="518"/>
      <c r="BD165" s="518"/>
      <c r="BE165" s="518"/>
      <c r="BF165" s="518"/>
      <c r="BG165" s="518"/>
      <c r="BH165" s="518"/>
      <c r="BI165" s="521"/>
      <c r="BJ165" s="521"/>
      <c r="BK165" s="521"/>
      <c r="BL165" s="521"/>
      <c r="BM165" s="521"/>
      <c r="BN165" s="521"/>
      <c r="BO165" s="521"/>
      <c r="BP165" s="521"/>
      <c r="BQ165" s="521"/>
      <c r="BR165" s="418"/>
      <c r="BS165" s="418"/>
      <c r="BT165" s="418"/>
      <c r="BU165" s="418"/>
    </row>
    <row r="166" spans="1:73" ht="70.5" customHeight="1" thickBot="1" x14ac:dyDescent="0.3">
      <c r="A166" s="555"/>
      <c r="B166" s="557"/>
      <c r="C166" s="557"/>
      <c r="D166" s="557"/>
      <c r="E166" s="557"/>
      <c r="F166" s="557"/>
      <c r="G166" s="557"/>
      <c r="H166" s="542"/>
      <c r="I166" s="357"/>
      <c r="J166" s="557"/>
      <c r="K166" s="558"/>
      <c r="L166" s="557"/>
      <c r="M166" s="558"/>
      <c r="N166" s="561"/>
      <c r="O166" s="514"/>
      <c r="P166" s="555"/>
      <c r="Q166" s="558"/>
      <c r="R166" s="558"/>
      <c r="S166" s="557"/>
      <c r="T166" s="561"/>
      <c r="U166" s="510"/>
      <c r="V166" s="561"/>
      <c r="W166" s="514"/>
      <c r="X166" s="348">
        <v>6</v>
      </c>
      <c r="Y166" s="340"/>
      <c r="Z166" s="340"/>
      <c r="AA166" s="340"/>
      <c r="AB166" s="376" t="str">
        <f t="shared" si="73"/>
        <v xml:space="preserve">  </v>
      </c>
      <c r="AC166" s="380"/>
      <c r="AD166" s="378" t="s">
        <v>487</v>
      </c>
      <c r="AE166" s="378" t="s">
        <v>487</v>
      </c>
      <c r="AF166" s="341"/>
      <c r="AG166" s="378" t="s">
        <v>487</v>
      </c>
      <c r="AH166" s="342"/>
      <c r="AI166" s="342"/>
      <c r="AJ166" s="342"/>
      <c r="AK166" s="342"/>
      <c r="AL166" s="378" t="str">
        <f t="shared" si="81"/>
        <v/>
      </c>
      <c r="AM166" s="378">
        <f>IF(AE166='4 FORMULAS'!$D$50,AM165-(AM165*AL166),AM165)</f>
        <v>0.33599999999999997</v>
      </c>
      <c r="AN166" s="378">
        <f>IF(AE166='4 FORMULAS'!$D$52,$AN165-(AN165*$AL166),AN165)</f>
        <v>0.6</v>
      </c>
      <c r="AO166" s="568"/>
      <c r="AP166" s="580"/>
      <c r="AQ166" s="514"/>
      <c r="AR166" s="514"/>
      <c r="AS166" s="514"/>
      <c r="AT166" s="513"/>
      <c r="AU166" s="510"/>
      <c r="AV166" s="513"/>
      <c r="AW166" s="515"/>
      <c r="AX166" s="510"/>
      <c r="AY166" s="510"/>
      <c r="AZ166" s="514"/>
      <c r="BA166" s="519"/>
      <c r="BB166" s="519"/>
      <c r="BC166" s="519"/>
      <c r="BD166" s="519"/>
      <c r="BE166" s="519"/>
      <c r="BF166" s="519"/>
      <c r="BG166" s="519"/>
      <c r="BH166" s="519"/>
      <c r="BI166" s="522"/>
      <c r="BJ166" s="522"/>
      <c r="BK166" s="522"/>
      <c r="BL166" s="522"/>
      <c r="BM166" s="522"/>
      <c r="BN166" s="522"/>
      <c r="BO166" s="522"/>
      <c r="BP166" s="522"/>
      <c r="BQ166" s="522"/>
      <c r="BR166" s="418"/>
      <c r="BS166" s="418"/>
      <c r="BT166" s="418"/>
      <c r="BU166" s="418"/>
    </row>
    <row r="167" spans="1:73" ht="53.25" customHeight="1" x14ac:dyDescent="0.25">
      <c r="A167" s="556" t="s">
        <v>638</v>
      </c>
      <c r="B167" s="557" t="s">
        <v>669</v>
      </c>
      <c r="C167" s="557" t="s">
        <v>178</v>
      </c>
      <c r="D167" s="557" t="s">
        <v>372</v>
      </c>
      <c r="E167" s="557" t="s">
        <v>1105</v>
      </c>
      <c r="F167" s="557" t="s">
        <v>1106</v>
      </c>
      <c r="G167" s="557" t="s">
        <v>1107</v>
      </c>
      <c r="H167" s="542" t="str">
        <f>+CONCATENATE(D167," ",E167," ",F167," ",G167)</f>
        <v>Posibilidad de incumplimiento de los objetivos por la adopción de decisión de inhibición de queja sin efectuar el análisis preliminar de verificación de hechos, competencia y requisitos legales exigidos por el Código General Disciplinario debido a deficiencias en la aplicación e interpretación de la normativa vigente que rige la etapa preliminar de la actuación disciplinaria, así como en la revisión de las decisiones de inhibición.” lo que ocasiona dilaciones en el trámite de las actuaciones disciplinarias, incremento en la carga y acumulación de expedientes, riesgo de vencimiento de términos y eventual prescripción de la acción disciplinaria, afectación de los principios de celeridad, eficacia y economía procesal, así como la posible configuración de responsabilidad disciplinaria por incumplimiento del deber funcional de impulso procesal.</v>
      </c>
      <c r="I167" s="357"/>
      <c r="J167" s="557" t="s">
        <v>193</v>
      </c>
      <c r="K167" s="558" t="str">
        <f>IFERROR(VLOOKUP('2 MAPA FINAL'!$J167,Tabla3[],2,0),"")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67" s="557">
        <v>50</v>
      </c>
      <c r="M167" s="558" t="str">
        <f>+IF(L167="","",IF(L167&lt;='3 FORMULA PROBABILIDADES'!$S$9,'3 FORMULA PROBABILIDADES'!$Q$9,IF(L167&lt;='3 FORMULA PROBABILIDADES'!$S$10,'3 FORMULA PROBABILIDADES'!$Q$10,IF(L167&lt;='3 FORMULA PROBABILIDADES'!$S$11,'3 FORMULA PROBABILIDADES'!$Q$11,IF(L167&lt;='3 FORMULA PROBABILIDADES'!$S$12,'3 FORMULA PROBABILIDADES'!$Q$12,IF(L167&gt;='3 FORMULA PROBABILIDADES'!$R$13,'3 FORMULA PROBABILIDADES'!$Q$13,""))))))</f>
        <v>La actividad que conlleva el riesgo se ejecuta de 25 a 500 veces por año</v>
      </c>
      <c r="N167" s="560">
        <f>+IF(M167="","",IF(M167='3 FORMULA PROBABILIDADES'!$Q$9, '3 FORMULA PROBABILIDADES'!$T$9,IF(M167='3 FORMULA PROBABILIDADES'!$Q$10, '3 FORMULA PROBABILIDADES'!$T$10,IF(M167='3 FORMULA PROBABILIDADES'!$Q$11, '3 FORMULA PROBABILIDADES'!$T$11,IF(M167='3 FORMULA PROBABILIDADES'!$Q$12, '3 FORMULA PROBABILIDADES'!$T$12,IF(M167='3 FORMULA PROBABILIDADES'!$Q$13, '3 FORMULA PROBABILIDADES'!$T$13))))))</f>
        <v>0.6</v>
      </c>
      <c r="O167" s="510" t="str">
        <f>+IF(M167="","",IF(M167='3 FORMULA PROBABILIDADES'!$Q$9, '3 FORMULA PROBABILIDADES'!$P$9,IF(M167='3 FORMULA PROBABILIDADES'!$Q$10, '3 FORMULA PROBABILIDADES'!$P$10,IF(M167='3 FORMULA PROBABILIDADES'!$Q$11, '3 FORMULA PROBABILIDADES'!$P$11,IF(M167='3 FORMULA PROBABILIDADES'!$Q$12, '3 FORMULA PROBABILIDADES'!$P$12,IF(M167='3 FORMULA PROBABILIDADES'!$Q$13, '3 FORMULA PROBABILIDADES'!$P$13))))))</f>
        <v>Media</v>
      </c>
      <c r="P167" s="556" t="s">
        <v>263</v>
      </c>
      <c r="Q167" s="558" t="str">
        <f>+IF(P167="","",IF(P167="N/A","",IF(OR(P167='3 FORMULA PROBABILIDADES'!$X$9, P167='3 FORMULA PROBABILIDADES'!$Y$9), '3 FORMULA PROBABILIDADES'!$W$9,IF(OR(P167='3 FORMULA PROBABILIDADES'!$X$10, P167='3 FORMULA PROBABILIDADES'!$Y$10), '3 FORMULA PROBABILIDADES'!$W$10,IF(OR(P167='3 FORMULA PROBABILIDADES'!$X$11, P167='3 FORMULA PROBABILIDADES'!$Y$11), '3 FORMULA PROBABILIDADES'!$W$11,IF(OR(P167='3 FORMULA PROBABILIDADES'!$X$12, P167='3 FORMULA PROBABILIDADES'!$Y$12), '3 FORMULA PROBABILIDADES'!$W$12,IF(OR(P167='3 FORMULA PROBABILIDADES'!$X$13, P167='3 FORMULA PROBABILIDADES'!$Y$13), '3 FORMULA PROBABILIDADES'!$W$13)))))))</f>
        <v/>
      </c>
      <c r="R167" s="558" t="str">
        <f>+IF(P167="","",IF(P167="N/A","",IF(OR(P167='3 FORMULA PROBABILIDADES'!$X$9, P167='3 FORMULA PROBABILIDADES'!$Y$9), '3 FORMULA PROBABILIDADES'!$V$9,IF(OR(P167='3 FORMULA PROBABILIDADES'!$X$10, P167='3 FORMULA PROBABILIDADES'!$Y$10), '3 FORMULA PROBABILIDADES'!$V$10,IF(OR(P167='3 FORMULA PROBABILIDADES'!$X$11, P167='3 FORMULA PROBABILIDADES'!$Y$11), '3 FORMULA PROBABILIDADES'!$V$11,IF(OR(P167='3 FORMULA PROBABILIDADES'!$X$12, P167='3 FORMULA PROBABILIDADES'!$Y$12), '3 FORMULA PROBABILIDADES'!$V$12,IF(OR(P167='3 FORMULA PROBABILIDADES'!$X$13, P167='3 FORMULA PROBABILIDADES'!$Y$13), '3 FORMULA PROBABILIDADES'!$V$13)))))))</f>
        <v/>
      </c>
      <c r="S167" s="557" t="s">
        <v>381</v>
      </c>
      <c r="T167" s="560">
        <f>+IF(S167="","",IF(S167="N/A","",IF(OR(S167='3 FORMULA PROBABILIDADES'!$X$9, S167='3 FORMULA PROBABILIDADES'!$Y$9), '3 FORMULA PROBABILIDADES'!$W$9,IF(OR(S167='3 FORMULA PROBABILIDADES'!$X$10, S167='3 FORMULA PROBABILIDADES'!$Y$10), '3 FORMULA PROBABILIDADES'!$W$10,IF(OR(S167='3 FORMULA PROBABILIDADES'!$X$11, S167='3 FORMULA PROBABILIDADES'!$Y$11), '3 FORMULA PROBABILIDADES'!$W$11,IF(OR(S167='3 FORMULA PROBABILIDADES'!$X$12, S167='3 FORMULA PROBABILIDADES'!$Y$12), '3 FORMULA PROBABILIDADES'!$W$12,IF(OR(S167='3 FORMULA PROBABILIDADES'!$X$13, S167='3 FORMULA PROBABILIDADES'!$Y$13), '3 FORMULA PROBABILIDADES'!$W$13)))))))</f>
        <v>0.6</v>
      </c>
      <c r="U167" s="540" t="str">
        <f>+IF(S167="","",IF(S167="N/A","",IF(OR(S167='3 FORMULA PROBABILIDADES'!$X$9, S167='3 FORMULA PROBABILIDADES'!$Y$9), '3 FORMULA PROBABILIDADES'!$V$9,IF(OR(S167='3 FORMULA PROBABILIDADES'!$X$10, S167='3 FORMULA PROBABILIDADES'!$Y$10), '3 FORMULA PROBABILIDADES'!$V$10,IF(OR(S167='3 FORMULA PROBABILIDADES'!$X$11, S167='3 FORMULA PROBABILIDADES'!$Y$11), '3 FORMULA PROBABILIDADES'!$V$11,IF(OR(S167='3 FORMULA PROBABILIDADES'!$X$12, S167='3 FORMULA PROBABILIDADES'!$Y$12), '3 FORMULA PROBABILIDADES'!$V$12,IF(OR(S167='3 FORMULA PROBABILIDADES'!$X$13, S167='3 FORMULA PROBABILIDADES'!$Y$13), '3 FORMULA PROBABILIDADES'!$V$13)))))))</f>
        <v>Moderado</v>
      </c>
      <c r="V167" s="560">
        <f t="shared" ref="V167" si="107">+IF(Q167="",T167,IF(T167="",Q167,IF(Q167&gt;T167,Q167,T167)))</f>
        <v>0.6</v>
      </c>
      <c r="W167" s="510" t="str">
        <f>+IF(V167="","",IF(V167='3 FORMULA PROBABILIDADES'!$W$9, '3 FORMULA PROBABILIDADES'!$V$9,IF(V167='3 FORMULA PROBABILIDADES'!$W$10, '3 FORMULA PROBABILIDADES'!$V$10,IF(V167='3 FORMULA PROBABILIDADES'!$W$11, '3 FORMULA PROBABILIDADES'!$V$11,IF(V167='3 FORMULA PROBABILIDADES'!$W$12, '3 FORMULA PROBABILIDADES'!$V$12,IF(V167='3 FORMULA PROBABILIDADES'!$W$13, '3 FORMULA PROBABILIDADES'!$V$13))))))</f>
        <v>Moderado</v>
      </c>
      <c r="X167" s="348">
        <v>1</v>
      </c>
      <c r="Y167" s="448" t="s">
        <v>684</v>
      </c>
      <c r="Z167" s="448" t="s">
        <v>1108</v>
      </c>
      <c r="AA167" s="448" t="s">
        <v>1109</v>
      </c>
      <c r="AB167" s="376" t="str">
        <f t="shared" si="73"/>
        <v>Jefe del área Verifica de manera previa y obligatoria el cumplimiento del análisis preliminar de verificación de hechos, competencia y requisitos legales en las decisiones de  inhibición de quejas, mediante el uso de lista de chequeo y revisión jurídica, asegurando la correcta aplicación del Código General Disciplinario. La lista de chequeo debe estar estandarizada, actualizada y alineada con la normativa vigente.</v>
      </c>
      <c r="AC167" s="452" t="s">
        <v>143</v>
      </c>
      <c r="AD167" s="451">
        <v>0.25</v>
      </c>
      <c r="AE167" s="451" t="s">
        <v>149</v>
      </c>
      <c r="AF167" s="449" t="s">
        <v>155</v>
      </c>
      <c r="AG167" s="451">
        <v>0.15</v>
      </c>
      <c r="AH167" s="450" t="s">
        <v>145</v>
      </c>
      <c r="AI167" s="450" t="s">
        <v>683</v>
      </c>
      <c r="AJ167" s="450" t="s">
        <v>147</v>
      </c>
      <c r="AK167" s="450" t="s">
        <v>148</v>
      </c>
      <c r="AL167" s="378">
        <f t="shared" si="81"/>
        <v>0.4</v>
      </c>
      <c r="AM167" s="378">
        <f>IF(AE167='4 FORMULAS'!$D$50,N167-(N167*AL167),N167)</f>
        <v>0.36</v>
      </c>
      <c r="AN167" s="378">
        <f>IF(AE167='4 FORMULAS'!$D$52,$V167-($V167*$AL167),$V167)</f>
        <v>0.6</v>
      </c>
      <c r="AO167" s="568">
        <f t="shared" ref="AO167" si="108">+IF(AM172="","",AM172)</f>
        <v>0.36</v>
      </c>
      <c r="AP167" s="580">
        <f t="shared" ref="AP167" si="109">+IF(AN172="","",AN172)</f>
        <v>0.6</v>
      </c>
      <c r="AQ167" s="514" t="str">
        <f t="shared" ref="AQ167" si="110">+IF(W167="Leve","No requiere plan de acción",IF(W167="Menor","Bajo",IF(W167="Moderado","Moderado",IF(W167="Mayor","Alto",IF(W167="Catastrófico","Extremo",IF(W167="",""))))))</f>
        <v>Moderado</v>
      </c>
      <c r="AR167" s="514" t="s">
        <v>172</v>
      </c>
      <c r="AS167" s="508" t="s">
        <v>1044</v>
      </c>
      <c r="AT167" s="511">
        <v>46142</v>
      </c>
      <c r="AU167" s="508" t="s">
        <v>1151</v>
      </c>
      <c r="AV167" s="511">
        <v>46144</v>
      </c>
      <c r="AW167" s="515" t="s">
        <v>1150</v>
      </c>
      <c r="AX167" s="508"/>
      <c r="AY167" s="508"/>
      <c r="AZ167" s="514" t="s">
        <v>162</v>
      </c>
      <c r="BA167" s="526" t="s">
        <v>1041</v>
      </c>
      <c r="BB167" s="517" t="s">
        <v>325</v>
      </c>
      <c r="BC167" s="517" t="s">
        <v>324</v>
      </c>
      <c r="BD167" s="517" t="s">
        <v>958</v>
      </c>
      <c r="BE167" s="517" t="s">
        <v>324</v>
      </c>
      <c r="BF167" s="517" t="s">
        <v>946</v>
      </c>
      <c r="BG167" s="517" t="s">
        <v>959</v>
      </c>
      <c r="BH167" s="517" t="s">
        <v>946</v>
      </c>
      <c r="BI167" s="517" t="s">
        <v>1063</v>
      </c>
      <c r="BJ167" s="517" t="s">
        <v>1064</v>
      </c>
      <c r="BK167" s="517" t="s">
        <v>1065</v>
      </c>
      <c r="BL167" s="517" t="s">
        <v>1066</v>
      </c>
      <c r="BM167" s="517" t="s">
        <v>1067</v>
      </c>
      <c r="BN167" s="517" t="s">
        <v>494</v>
      </c>
      <c r="BO167" s="517" t="s">
        <v>1057</v>
      </c>
      <c r="BP167" s="517" t="s">
        <v>1068</v>
      </c>
      <c r="BQ167" s="517">
        <v>20</v>
      </c>
      <c r="BR167" s="418"/>
      <c r="BS167" s="418"/>
      <c r="BT167" s="418"/>
      <c r="BU167" s="418"/>
    </row>
    <row r="168" spans="1:73" ht="16.5" x14ac:dyDescent="0.25">
      <c r="A168" s="554"/>
      <c r="B168" s="557"/>
      <c r="C168" s="557"/>
      <c r="D168" s="557"/>
      <c r="E168" s="557"/>
      <c r="F168" s="557"/>
      <c r="G168" s="557"/>
      <c r="H168" s="542"/>
      <c r="I168" s="357"/>
      <c r="J168" s="557"/>
      <c r="K168" s="558"/>
      <c r="L168" s="557"/>
      <c r="M168" s="558"/>
      <c r="N168" s="561"/>
      <c r="O168" s="514"/>
      <c r="P168" s="554"/>
      <c r="Q168" s="558"/>
      <c r="R168" s="558"/>
      <c r="S168" s="557"/>
      <c r="T168" s="561"/>
      <c r="U168" s="509"/>
      <c r="V168" s="561"/>
      <c r="W168" s="514"/>
      <c r="X168" s="348">
        <v>2</v>
      </c>
      <c r="Y168" s="340"/>
      <c r="Z168" s="340"/>
      <c r="AA168" s="340"/>
      <c r="AB168" s="376" t="str">
        <f t="shared" si="73"/>
        <v xml:space="preserve">  </v>
      </c>
      <c r="AC168" s="380"/>
      <c r="AD168" s="378" t="str">
        <f>+IFERROR(VLOOKUP($AC168,'4 FORMULAS'!$B$50:$C$52,2,0),"")</f>
        <v/>
      </c>
      <c r="AE168" s="378" t="str">
        <f>+IFERROR(VLOOKUP($L168,'4 FORMULAS'!$B$50:$D$52,3,0),"")</f>
        <v/>
      </c>
      <c r="AF168" s="341"/>
      <c r="AG168" s="378" t="str">
        <f>+IFERROR(VLOOKUP($AF168,'4 FORMULAS'!$B$53:$C$54,2,0),"")</f>
        <v/>
      </c>
      <c r="AH168" s="342"/>
      <c r="AI168" s="342"/>
      <c r="AJ168" s="342"/>
      <c r="AK168" s="342"/>
      <c r="AL168" s="378" t="str">
        <f t="shared" si="81"/>
        <v/>
      </c>
      <c r="AM168" s="378">
        <f>IF(AE168='4 FORMULAS'!$D$50,AM167-(AM167*AL168),AM167)</f>
        <v>0.36</v>
      </c>
      <c r="AN168" s="378">
        <f>IF(AE168='4 FORMULAS'!$D$52,$AN167-(AN167*$AL168),AN167)</f>
        <v>0.6</v>
      </c>
      <c r="AO168" s="568"/>
      <c r="AP168" s="580"/>
      <c r="AQ168" s="514"/>
      <c r="AR168" s="514"/>
      <c r="AS168" s="509"/>
      <c r="AT168" s="512"/>
      <c r="AU168" s="509"/>
      <c r="AV168" s="512"/>
      <c r="AW168" s="515"/>
      <c r="AX168" s="509"/>
      <c r="AY168" s="509"/>
      <c r="AZ168" s="514"/>
      <c r="BA168" s="518"/>
      <c r="BB168" s="518"/>
      <c r="BC168" s="518"/>
      <c r="BD168" s="518"/>
      <c r="BE168" s="518"/>
      <c r="BF168" s="518"/>
      <c r="BG168" s="518"/>
      <c r="BH168" s="518"/>
      <c r="BI168" s="518"/>
      <c r="BJ168" s="518"/>
      <c r="BK168" s="518"/>
      <c r="BL168" s="518"/>
      <c r="BM168" s="518"/>
      <c r="BN168" s="518"/>
      <c r="BO168" s="518"/>
      <c r="BP168" s="518"/>
      <c r="BQ168" s="518"/>
      <c r="BR168" s="418"/>
      <c r="BS168" s="418"/>
      <c r="BT168" s="418"/>
      <c r="BU168" s="418"/>
    </row>
    <row r="169" spans="1:73" ht="16.5" x14ac:dyDescent="0.25">
      <c r="A169" s="554"/>
      <c r="B169" s="557"/>
      <c r="C169" s="557"/>
      <c r="D169" s="557"/>
      <c r="E169" s="557"/>
      <c r="F169" s="557"/>
      <c r="G169" s="557"/>
      <c r="H169" s="542"/>
      <c r="I169" s="357"/>
      <c r="J169" s="557"/>
      <c r="K169" s="558"/>
      <c r="L169" s="557"/>
      <c r="M169" s="558"/>
      <c r="N169" s="561"/>
      <c r="O169" s="514"/>
      <c r="P169" s="554"/>
      <c r="Q169" s="558"/>
      <c r="R169" s="558"/>
      <c r="S169" s="557"/>
      <c r="T169" s="561"/>
      <c r="U169" s="509"/>
      <c r="V169" s="561"/>
      <c r="W169" s="514"/>
      <c r="X169" s="348">
        <v>3</v>
      </c>
      <c r="Y169" s="340"/>
      <c r="Z169" s="340"/>
      <c r="AA169" s="340"/>
      <c r="AB169" s="376" t="str">
        <f t="shared" si="73"/>
        <v xml:space="preserve">  </v>
      </c>
      <c r="AC169" s="380"/>
      <c r="AD169" s="378" t="str">
        <f>+IFERROR(VLOOKUP($AC169,'4 FORMULAS'!$B$50:$C$52,2,0),"")</f>
        <v/>
      </c>
      <c r="AE169" s="378" t="str">
        <f>+IFERROR(VLOOKUP($L169,'4 FORMULAS'!$B$50:$D$52,3,0),"")</f>
        <v/>
      </c>
      <c r="AF169" s="341"/>
      <c r="AG169" s="378" t="str">
        <f>+IFERROR(VLOOKUP($AF169,'4 FORMULAS'!$B$53:$C$54,2,0),"")</f>
        <v/>
      </c>
      <c r="AH169" s="342"/>
      <c r="AI169" s="342"/>
      <c r="AJ169" s="342"/>
      <c r="AK169" s="342"/>
      <c r="AL169" s="378" t="str">
        <f t="shared" si="81"/>
        <v/>
      </c>
      <c r="AM169" s="378">
        <f>IF(AE169='4 FORMULAS'!$D$50,AM168-(AM168*AL169),AM168)</f>
        <v>0.36</v>
      </c>
      <c r="AN169" s="378">
        <f>IF(AE169='4 FORMULAS'!$D$52,$AN168-(AN168*$AL169),AN168)</f>
        <v>0.6</v>
      </c>
      <c r="AO169" s="568"/>
      <c r="AP169" s="580"/>
      <c r="AQ169" s="514"/>
      <c r="AR169" s="514"/>
      <c r="AS169" s="509"/>
      <c r="AT169" s="512"/>
      <c r="AU169" s="509"/>
      <c r="AV169" s="512"/>
      <c r="AW169" s="515"/>
      <c r="AX169" s="509"/>
      <c r="AY169" s="509"/>
      <c r="AZ169" s="514"/>
      <c r="BA169" s="518"/>
      <c r="BB169" s="518"/>
      <c r="BC169" s="518"/>
      <c r="BD169" s="518"/>
      <c r="BE169" s="518"/>
      <c r="BF169" s="518"/>
      <c r="BG169" s="518"/>
      <c r="BH169" s="518"/>
      <c r="BI169" s="518"/>
      <c r="BJ169" s="518"/>
      <c r="BK169" s="518"/>
      <c r="BL169" s="518"/>
      <c r="BM169" s="518"/>
      <c r="BN169" s="518"/>
      <c r="BO169" s="518"/>
      <c r="BP169" s="518"/>
      <c r="BQ169" s="518"/>
      <c r="BR169" s="418"/>
      <c r="BS169" s="418"/>
      <c r="BT169" s="418"/>
      <c r="BU169" s="418"/>
    </row>
    <row r="170" spans="1:73" ht="16.5" x14ac:dyDescent="0.25">
      <c r="A170" s="554"/>
      <c r="B170" s="557"/>
      <c r="C170" s="557"/>
      <c r="D170" s="557"/>
      <c r="E170" s="557"/>
      <c r="F170" s="557"/>
      <c r="G170" s="557"/>
      <c r="H170" s="542"/>
      <c r="I170" s="357"/>
      <c r="J170" s="557"/>
      <c r="K170" s="558"/>
      <c r="L170" s="557"/>
      <c r="M170" s="558"/>
      <c r="N170" s="561"/>
      <c r="O170" s="514"/>
      <c r="P170" s="554"/>
      <c r="Q170" s="558"/>
      <c r="R170" s="558"/>
      <c r="S170" s="557"/>
      <c r="T170" s="561"/>
      <c r="U170" s="509"/>
      <c r="V170" s="561"/>
      <c r="W170" s="514"/>
      <c r="X170" s="348">
        <v>4</v>
      </c>
      <c r="Y170" s="340"/>
      <c r="Z170" s="340"/>
      <c r="AA170" s="340"/>
      <c r="AB170" s="376" t="str">
        <f t="shared" si="73"/>
        <v xml:space="preserve">  </v>
      </c>
      <c r="AC170" s="380"/>
      <c r="AD170" s="378" t="str">
        <f>+IFERROR(VLOOKUP($AC170,'4 FORMULAS'!$B$50:$C$52,2,0),"")</f>
        <v/>
      </c>
      <c r="AE170" s="378" t="str">
        <f>+IFERROR(VLOOKUP($L170,'4 FORMULAS'!$B$50:$D$52,3,0),"")</f>
        <v/>
      </c>
      <c r="AF170" s="341"/>
      <c r="AG170" s="378" t="str">
        <f>+IFERROR(VLOOKUP($AF170,'4 FORMULAS'!$B$53:$C$54,2,0),"")</f>
        <v/>
      </c>
      <c r="AH170" s="342"/>
      <c r="AI170" s="342"/>
      <c r="AJ170" s="342"/>
      <c r="AK170" s="342"/>
      <c r="AL170" s="378" t="str">
        <f t="shared" si="81"/>
        <v/>
      </c>
      <c r="AM170" s="378">
        <f>IF(AE170='4 FORMULAS'!$D$50,AM169-(AM169*AL170),AM169)</f>
        <v>0.36</v>
      </c>
      <c r="AN170" s="378">
        <f>IF(AE170='4 FORMULAS'!$D$52,$AN169-(AN169*$AL170),AN169)</f>
        <v>0.6</v>
      </c>
      <c r="AO170" s="568"/>
      <c r="AP170" s="580"/>
      <c r="AQ170" s="514"/>
      <c r="AR170" s="514"/>
      <c r="AS170" s="509"/>
      <c r="AT170" s="512"/>
      <c r="AU170" s="509"/>
      <c r="AV170" s="512"/>
      <c r="AW170" s="515"/>
      <c r="AX170" s="509"/>
      <c r="AY170" s="509"/>
      <c r="AZ170" s="514"/>
      <c r="BA170" s="518"/>
      <c r="BB170" s="518"/>
      <c r="BC170" s="518"/>
      <c r="BD170" s="518"/>
      <c r="BE170" s="518"/>
      <c r="BF170" s="518"/>
      <c r="BG170" s="518"/>
      <c r="BH170" s="518"/>
      <c r="BI170" s="518"/>
      <c r="BJ170" s="518"/>
      <c r="BK170" s="518"/>
      <c r="BL170" s="518"/>
      <c r="BM170" s="518"/>
      <c r="BN170" s="518"/>
      <c r="BO170" s="518"/>
      <c r="BP170" s="518"/>
      <c r="BQ170" s="518"/>
      <c r="BR170" s="418"/>
      <c r="BS170" s="418"/>
      <c r="BT170" s="418"/>
      <c r="BU170" s="418"/>
    </row>
    <row r="171" spans="1:73" ht="16.5" x14ac:dyDescent="0.25">
      <c r="A171" s="554"/>
      <c r="B171" s="557"/>
      <c r="C171" s="557"/>
      <c r="D171" s="557"/>
      <c r="E171" s="557"/>
      <c r="F171" s="557"/>
      <c r="G171" s="557"/>
      <c r="H171" s="542"/>
      <c r="I171" s="357"/>
      <c r="J171" s="557"/>
      <c r="K171" s="558"/>
      <c r="L171" s="557"/>
      <c r="M171" s="558"/>
      <c r="N171" s="561"/>
      <c r="O171" s="514"/>
      <c r="P171" s="554"/>
      <c r="Q171" s="558"/>
      <c r="R171" s="558"/>
      <c r="S171" s="557"/>
      <c r="T171" s="561"/>
      <c r="U171" s="509"/>
      <c r="V171" s="561"/>
      <c r="W171" s="514"/>
      <c r="X171" s="348">
        <v>5</v>
      </c>
      <c r="Y171" s="340"/>
      <c r="Z171" s="340"/>
      <c r="AA171" s="340"/>
      <c r="AB171" s="376" t="str">
        <f t="shared" si="73"/>
        <v xml:space="preserve">  </v>
      </c>
      <c r="AC171" s="380"/>
      <c r="AD171" s="378" t="str">
        <f>+IFERROR(VLOOKUP($AC171,'4 FORMULAS'!$B$50:$C$52,2,0),"")</f>
        <v/>
      </c>
      <c r="AE171" s="378" t="str">
        <f>+IFERROR(VLOOKUP($L171,'4 FORMULAS'!$B$50:$D$52,3,0),"")</f>
        <v/>
      </c>
      <c r="AF171" s="341"/>
      <c r="AG171" s="378" t="str">
        <f>+IFERROR(VLOOKUP($AF171,'4 FORMULAS'!$B$53:$C$54,2,0),"")</f>
        <v/>
      </c>
      <c r="AH171" s="342"/>
      <c r="AI171" s="342"/>
      <c r="AJ171" s="342"/>
      <c r="AK171" s="342"/>
      <c r="AL171" s="378" t="str">
        <f t="shared" si="81"/>
        <v/>
      </c>
      <c r="AM171" s="378">
        <f>IF(AE171='4 FORMULAS'!$D$50,AM170-(AM170*AL171),AM170)</f>
        <v>0.36</v>
      </c>
      <c r="AN171" s="378">
        <f>IF(AE171='4 FORMULAS'!$D$52,$AN170-(AN170*$AL171),AN170)</f>
        <v>0.6</v>
      </c>
      <c r="AO171" s="568"/>
      <c r="AP171" s="580"/>
      <c r="AQ171" s="514"/>
      <c r="AR171" s="514"/>
      <c r="AS171" s="509"/>
      <c r="AT171" s="512"/>
      <c r="AU171" s="509"/>
      <c r="AV171" s="512"/>
      <c r="AW171" s="515"/>
      <c r="AX171" s="509"/>
      <c r="AY171" s="509"/>
      <c r="AZ171" s="514"/>
      <c r="BA171" s="518"/>
      <c r="BB171" s="518"/>
      <c r="BC171" s="518"/>
      <c r="BD171" s="518"/>
      <c r="BE171" s="518"/>
      <c r="BF171" s="518"/>
      <c r="BG171" s="518"/>
      <c r="BH171" s="518"/>
      <c r="BI171" s="518"/>
      <c r="BJ171" s="518"/>
      <c r="BK171" s="518"/>
      <c r="BL171" s="518"/>
      <c r="BM171" s="518"/>
      <c r="BN171" s="518"/>
      <c r="BO171" s="518"/>
      <c r="BP171" s="518"/>
      <c r="BQ171" s="518"/>
      <c r="BR171" s="418"/>
      <c r="BS171" s="418"/>
      <c r="BT171" s="418"/>
      <c r="BU171" s="418"/>
    </row>
    <row r="172" spans="1:73" ht="17.25" thickBot="1" x14ac:dyDescent="0.3">
      <c r="A172" s="555"/>
      <c r="B172" s="557"/>
      <c r="C172" s="557"/>
      <c r="D172" s="557"/>
      <c r="E172" s="557"/>
      <c r="F172" s="557"/>
      <c r="G172" s="557"/>
      <c r="H172" s="542"/>
      <c r="I172" s="357"/>
      <c r="J172" s="557"/>
      <c r="K172" s="558"/>
      <c r="L172" s="557"/>
      <c r="M172" s="558"/>
      <c r="N172" s="561"/>
      <c r="O172" s="514"/>
      <c r="P172" s="555"/>
      <c r="Q172" s="558"/>
      <c r="R172" s="558"/>
      <c r="S172" s="557"/>
      <c r="T172" s="561"/>
      <c r="U172" s="510"/>
      <c r="V172" s="561"/>
      <c r="W172" s="514"/>
      <c r="X172" s="348">
        <v>6</v>
      </c>
      <c r="Y172" s="340"/>
      <c r="Z172" s="340"/>
      <c r="AA172" s="340"/>
      <c r="AB172" s="376" t="str">
        <f t="shared" si="73"/>
        <v xml:space="preserve">  </v>
      </c>
      <c r="AC172" s="380"/>
      <c r="AD172" s="378" t="str">
        <f>+IFERROR(VLOOKUP($AC172,'4 FORMULAS'!$B$50:$C$52,2,0),"")</f>
        <v/>
      </c>
      <c r="AE172" s="378" t="str">
        <f>+IFERROR(VLOOKUP($L172,'4 FORMULAS'!$B$50:$D$52,3,0),"")</f>
        <v/>
      </c>
      <c r="AF172" s="341"/>
      <c r="AG172" s="378" t="str">
        <f>+IFERROR(VLOOKUP($AF172,'4 FORMULAS'!$B$53:$C$54,2,0),"")</f>
        <v/>
      </c>
      <c r="AH172" s="342"/>
      <c r="AI172" s="342"/>
      <c r="AJ172" s="342"/>
      <c r="AK172" s="342"/>
      <c r="AL172" s="378" t="str">
        <f t="shared" si="81"/>
        <v/>
      </c>
      <c r="AM172" s="378">
        <f>IF(AE172='4 FORMULAS'!$D$50,AM171-(AM171*AL172),AM171)</f>
        <v>0.36</v>
      </c>
      <c r="AN172" s="378">
        <f>IF(AE172='4 FORMULAS'!$D$52,$AN171-(AN171*$AL172),AN171)</f>
        <v>0.6</v>
      </c>
      <c r="AO172" s="568"/>
      <c r="AP172" s="580"/>
      <c r="AQ172" s="514"/>
      <c r="AR172" s="514"/>
      <c r="AS172" s="510"/>
      <c r="AT172" s="513"/>
      <c r="AU172" s="510"/>
      <c r="AV172" s="513"/>
      <c r="AW172" s="515"/>
      <c r="AX172" s="510"/>
      <c r="AY172" s="510"/>
      <c r="AZ172" s="514"/>
      <c r="BA172" s="519"/>
      <c r="BB172" s="519"/>
      <c r="BC172" s="519"/>
      <c r="BD172" s="519"/>
      <c r="BE172" s="519"/>
      <c r="BF172" s="519"/>
      <c r="BG172" s="519"/>
      <c r="BH172" s="519"/>
      <c r="BI172" s="519"/>
      <c r="BJ172" s="519"/>
      <c r="BK172" s="519"/>
      <c r="BL172" s="519"/>
      <c r="BM172" s="519"/>
      <c r="BN172" s="519"/>
      <c r="BO172" s="519"/>
      <c r="BP172" s="519"/>
      <c r="BQ172" s="519"/>
      <c r="BR172" s="418"/>
      <c r="BS172" s="418"/>
      <c r="BT172" s="418"/>
      <c r="BU172" s="418"/>
    </row>
    <row r="173" spans="1:73" ht="74.25" customHeight="1" x14ac:dyDescent="0.25">
      <c r="A173" s="556" t="s">
        <v>639</v>
      </c>
      <c r="B173" s="556" t="s">
        <v>704</v>
      </c>
      <c r="C173" s="557" t="s">
        <v>178</v>
      </c>
      <c r="D173" s="557" t="s">
        <v>107</v>
      </c>
      <c r="E173" s="581" t="s">
        <v>708</v>
      </c>
      <c r="F173" s="557" t="s">
        <v>1110</v>
      </c>
      <c r="G173" s="553" t="s">
        <v>1111</v>
      </c>
      <c r="H173" s="542" t="str">
        <f t="shared" ref="H173" si="111">+CONCATENATE(D173," ",E173," ",F173," ",G173)</f>
        <v>Posibilidad de afectación reputacional por factores externos (medidas a nivel nacional entorno a ajustes salariales) debido a factores Exernos diferencia entre programación IPC vs incrementos reales lo que ocasional desfinanciación de cuenta 01</v>
      </c>
      <c r="I173" s="357"/>
      <c r="J173" s="557" t="s">
        <v>193</v>
      </c>
      <c r="K173" s="558" t="str">
        <f>IFERROR(VLOOKUP('2 MAPA FINAL'!$J173,Tabla3[],2,0),"")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73" s="557">
        <v>1</v>
      </c>
      <c r="M173" s="558" t="str">
        <f>+IF(L173="","",IF(L173&lt;='3 FORMULA PROBABILIDADES'!$S$9,'3 FORMULA PROBABILIDADES'!$Q$9,IF(L173&lt;='3 FORMULA PROBABILIDADES'!$S$10,'3 FORMULA PROBABILIDADES'!$Q$10,IF(L173&lt;='3 FORMULA PROBABILIDADES'!$S$11,'3 FORMULA PROBABILIDADES'!$Q$11,IF(L173&lt;='3 FORMULA PROBABILIDADES'!$S$12,'3 FORMULA PROBABILIDADES'!$Q$12,IF(L173&gt;='3 FORMULA PROBABILIDADES'!$R$13,'3 FORMULA PROBABILIDADES'!$Q$13,""))))))</f>
        <v>La actividad que conlleva el riesgo se ejecuta como máximos 2 veces por año</v>
      </c>
      <c r="N173" s="560">
        <f>+IF(M173="","",IF(M173='3 FORMULA PROBABILIDADES'!$Q$9, '3 FORMULA PROBABILIDADES'!$T$9,IF(M173='3 FORMULA PROBABILIDADES'!$Q$10, '3 FORMULA PROBABILIDADES'!$T$10,IF(M173='3 FORMULA PROBABILIDADES'!$Q$11, '3 FORMULA PROBABILIDADES'!$T$11,IF(M173='3 FORMULA PROBABILIDADES'!$Q$12, '3 FORMULA PROBABILIDADES'!$T$12,IF(M173='3 FORMULA PROBABILIDADES'!$Q$13, '3 FORMULA PROBABILIDADES'!$T$13))))))</f>
        <v>0.2</v>
      </c>
      <c r="O173" s="510" t="str">
        <f>+IF(M173="","",IF(M173='3 FORMULA PROBABILIDADES'!$Q$9, '3 FORMULA PROBABILIDADES'!$P$9,IF(M173='3 FORMULA PROBABILIDADES'!$Q$10, '3 FORMULA PROBABILIDADES'!$P$10,IF(M173='3 FORMULA PROBABILIDADES'!$Q$11, '3 FORMULA PROBABILIDADES'!$P$11,IF(M173='3 FORMULA PROBABILIDADES'!$Q$12, '3 FORMULA PROBABILIDADES'!$P$12,IF(M173='3 FORMULA PROBABILIDADES'!$Q$13, '3 FORMULA PROBABILIDADES'!$P$13))))))</f>
        <v>Muy Baja</v>
      </c>
      <c r="P173" s="556" t="s">
        <v>263</v>
      </c>
      <c r="Q173" s="558" t="str">
        <f>+IF(P173="","",IF(P173="N/A","",IF(OR(P173='3 FORMULA PROBABILIDADES'!$X$9, P173='3 FORMULA PROBABILIDADES'!$Y$9), '3 FORMULA PROBABILIDADES'!$W$9,IF(OR(P173='3 FORMULA PROBABILIDADES'!$X$10, P173='3 FORMULA PROBABILIDADES'!$Y$10), '3 FORMULA PROBABILIDADES'!$W$10,IF(OR(P173='3 FORMULA PROBABILIDADES'!$X$11, P173='3 FORMULA PROBABILIDADES'!$Y$11), '3 FORMULA PROBABILIDADES'!$W$11,IF(OR(P173='3 FORMULA PROBABILIDADES'!$X$12, P173='3 FORMULA PROBABILIDADES'!$Y$12), '3 FORMULA PROBABILIDADES'!$W$12,IF(OR(P173='3 FORMULA PROBABILIDADES'!$X$13, P173='3 FORMULA PROBABILIDADES'!$Y$13), '3 FORMULA PROBABILIDADES'!$W$13)))))))</f>
        <v/>
      </c>
      <c r="R173" s="558" t="str">
        <f>+IF(P173="","",IF(P173="N/A","",IF(OR(P173='3 FORMULA PROBABILIDADES'!$X$9, P173='3 FORMULA PROBABILIDADES'!$Y$9), '3 FORMULA PROBABILIDADES'!$V$9,IF(OR(P173='3 FORMULA PROBABILIDADES'!$X$10, P173='3 FORMULA PROBABILIDADES'!$Y$10), '3 FORMULA PROBABILIDADES'!$V$10,IF(OR(P173='3 FORMULA PROBABILIDADES'!$X$11, P173='3 FORMULA PROBABILIDADES'!$Y$11), '3 FORMULA PROBABILIDADES'!$V$11,IF(OR(P173='3 FORMULA PROBABILIDADES'!$X$12, P173='3 FORMULA PROBABILIDADES'!$Y$12), '3 FORMULA PROBABILIDADES'!$V$12,IF(OR(P173='3 FORMULA PROBABILIDADES'!$X$13, P173='3 FORMULA PROBABILIDADES'!$Y$13), '3 FORMULA PROBABILIDADES'!$V$13)))))))</f>
        <v/>
      </c>
      <c r="S173" s="556" t="s">
        <v>380</v>
      </c>
      <c r="T173" s="560">
        <f>+IF(S173="","",IF(S173="N/A","",IF(OR(S173='3 FORMULA PROBABILIDADES'!$X$9, S173='3 FORMULA PROBABILIDADES'!$Y$9), '3 FORMULA PROBABILIDADES'!$W$9,IF(OR(S173='3 FORMULA PROBABILIDADES'!$X$10, S173='3 FORMULA PROBABILIDADES'!$Y$10), '3 FORMULA PROBABILIDADES'!$W$10,IF(OR(S173='3 FORMULA PROBABILIDADES'!$X$11, S173='3 FORMULA PROBABILIDADES'!$Y$11), '3 FORMULA PROBABILIDADES'!$W$11,IF(OR(S173='3 FORMULA PROBABILIDADES'!$X$12, S173='3 FORMULA PROBABILIDADES'!$Y$12), '3 FORMULA PROBABILIDADES'!$W$12,IF(OR(S173='3 FORMULA PROBABILIDADES'!$X$13, S173='3 FORMULA PROBABILIDADES'!$Y$13), '3 FORMULA PROBABILIDADES'!$W$13)))))))</f>
        <v>0.4</v>
      </c>
      <c r="U173" s="540" t="str">
        <f>+IF(S173="","",IF(S173="N/A","",IF(OR(S173='3 FORMULA PROBABILIDADES'!$X$9, S173='3 FORMULA PROBABILIDADES'!$Y$9), '3 FORMULA PROBABILIDADES'!$V$9,IF(OR(S173='3 FORMULA PROBABILIDADES'!$X$10, S173='3 FORMULA PROBABILIDADES'!$Y$10), '3 FORMULA PROBABILIDADES'!$V$10,IF(OR(S173='3 FORMULA PROBABILIDADES'!$X$11, S173='3 FORMULA PROBABILIDADES'!$Y$11), '3 FORMULA PROBABILIDADES'!$V$11,IF(OR(S173='3 FORMULA PROBABILIDADES'!$X$12, S173='3 FORMULA PROBABILIDADES'!$Y$12), '3 FORMULA PROBABILIDADES'!$V$12,IF(OR(S173='3 FORMULA PROBABILIDADES'!$X$13, S173='3 FORMULA PROBABILIDADES'!$Y$13), '3 FORMULA PROBABILIDADES'!$V$13)))))))</f>
        <v>Menor</v>
      </c>
      <c r="V173" s="560">
        <f t="shared" ref="V173" si="112">+IF(Q173="",T173,IF(T173="",Q173,IF(Q173&gt;T173,Q173,T173)))</f>
        <v>0.4</v>
      </c>
      <c r="W173" s="510" t="str">
        <f>+IF(V173="","",IF(V173='3 FORMULA PROBABILIDADES'!$W$9, '3 FORMULA PROBABILIDADES'!$V$9,IF(V173='3 FORMULA PROBABILIDADES'!$W$10, '3 FORMULA PROBABILIDADES'!$V$10,IF(V173='3 FORMULA PROBABILIDADES'!$W$11, '3 FORMULA PROBABILIDADES'!$V$11,IF(V173='3 FORMULA PROBABILIDADES'!$W$12, '3 FORMULA PROBABILIDADES'!$V$12,IF(V173='3 FORMULA PROBABILIDADES'!$W$13, '3 FORMULA PROBABILIDADES'!$V$13))))))</f>
        <v>Menor</v>
      </c>
      <c r="X173" s="348">
        <v>1</v>
      </c>
      <c r="Y173" s="334" t="s">
        <v>711</v>
      </c>
      <c r="Z173" s="340" t="s">
        <v>712</v>
      </c>
      <c r="AA173" s="379" t="s">
        <v>486</v>
      </c>
      <c r="AB173" s="376" t="str">
        <f>+CONCATENATE(Y173," ",Z173," ",AA173)</f>
        <v>La Directora Financiera realiza seguimiento y ajuste periódico a la programación presupuestal frente a variaciones salariales externas cada vez que se requiera</v>
      </c>
      <c r="AC173" s="380" t="s">
        <v>154</v>
      </c>
      <c r="AD173" s="378">
        <v>0.15</v>
      </c>
      <c r="AE173" s="378" t="s">
        <v>149</v>
      </c>
      <c r="AF173" s="341" t="s">
        <v>155</v>
      </c>
      <c r="AG173" s="378">
        <v>0.15</v>
      </c>
      <c r="AH173" s="342" t="s">
        <v>145</v>
      </c>
      <c r="AI173" s="342" t="s">
        <v>236</v>
      </c>
      <c r="AJ173" s="342" t="s">
        <v>147</v>
      </c>
      <c r="AK173" s="342" t="s">
        <v>148</v>
      </c>
      <c r="AL173" s="378">
        <f t="shared" si="81"/>
        <v>0.3</v>
      </c>
      <c r="AM173" s="378">
        <f>IF(AE173='4 FORMULAS'!$D$50,N173-(N173*AL173),N173)</f>
        <v>0.14000000000000001</v>
      </c>
      <c r="AN173" s="378">
        <f>IF(AE173='4 FORMULAS'!$D$52,$V173-($V173*$AL173),$V173)</f>
        <v>0.4</v>
      </c>
      <c r="AO173" s="568">
        <f t="shared" ref="AO173" si="113">+IF(AM178="","",AM178)</f>
        <v>0.14000000000000001</v>
      </c>
      <c r="AP173" s="568">
        <f t="shared" ref="AP173" si="114">+IF(AN178="","",AN178)</f>
        <v>0.4</v>
      </c>
      <c r="AQ173" s="514" t="str">
        <f t="shared" ref="AQ173" si="115">+IF(W173="Leve","No requiere plan de acción",IF(W173="Menor","Bajo",IF(W173="Moderado","Moderado",IF(W173="Mayor","Alto",IF(W173="Catastrófico","Extremo",IF(W173="",""))))))</f>
        <v>Bajo</v>
      </c>
      <c r="AR173" s="514" t="s">
        <v>598</v>
      </c>
      <c r="AS173" s="508" t="s">
        <v>598</v>
      </c>
      <c r="AT173" s="511">
        <v>46142</v>
      </c>
      <c r="AU173" s="508" t="s">
        <v>716</v>
      </c>
      <c r="AV173" s="511">
        <v>46144</v>
      </c>
      <c r="AW173" s="515" t="s">
        <v>1112</v>
      </c>
      <c r="AX173" s="508"/>
      <c r="AY173" s="508"/>
      <c r="AZ173" s="514"/>
      <c r="BA173" s="517"/>
      <c r="BB173" s="517" t="s">
        <v>325</v>
      </c>
      <c r="BC173" s="517" t="s">
        <v>324</v>
      </c>
      <c r="BD173" s="517" t="s">
        <v>1021</v>
      </c>
      <c r="BE173" s="517" t="s">
        <v>324</v>
      </c>
      <c r="BF173" s="517" t="s">
        <v>263</v>
      </c>
      <c r="BG173" s="517" t="s">
        <v>1022</v>
      </c>
      <c r="BH173" s="517" t="s">
        <v>325</v>
      </c>
      <c r="BI173" s="546"/>
      <c r="BJ173" s="546"/>
      <c r="BK173" s="546"/>
      <c r="BL173" s="546"/>
      <c r="BM173" s="543"/>
      <c r="BN173" s="517"/>
      <c r="BO173" s="535"/>
      <c r="BP173" s="535"/>
      <c r="BQ173" s="517"/>
      <c r="BR173" s="418"/>
      <c r="BS173" s="418"/>
      <c r="BT173" s="418"/>
      <c r="BU173" s="418"/>
    </row>
    <row r="174" spans="1:73" ht="40.5" customHeight="1" x14ac:dyDescent="0.25">
      <c r="A174" s="554"/>
      <c r="B174" s="554"/>
      <c r="C174" s="557"/>
      <c r="D174" s="557"/>
      <c r="E174" s="581" t="s">
        <v>705</v>
      </c>
      <c r="F174" s="557"/>
      <c r="G174" s="554"/>
      <c r="H174" s="542"/>
      <c r="I174" s="357"/>
      <c r="J174" s="557"/>
      <c r="K174" s="558"/>
      <c r="L174" s="557"/>
      <c r="M174" s="558"/>
      <c r="N174" s="561"/>
      <c r="O174" s="514"/>
      <c r="P174" s="554"/>
      <c r="Q174" s="558"/>
      <c r="R174" s="558"/>
      <c r="S174" s="554"/>
      <c r="T174" s="561"/>
      <c r="U174" s="509"/>
      <c r="V174" s="561"/>
      <c r="W174" s="514"/>
      <c r="X174" s="348">
        <v>2</v>
      </c>
      <c r="Y174" s="334"/>
      <c r="Z174" s="340"/>
      <c r="AA174" s="340"/>
      <c r="AB174" s="376" t="str">
        <f t="shared" ref="AB174:AB208" si="116">+CONCATENATE(Y174," ",Z174," ",AA174)</f>
        <v xml:space="preserve">  </v>
      </c>
      <c r="AC174" s="380"/>
      <c r="AD174" s="378" t="s">
        <v>487</v>
      </c>
      <c r="AE174" s="378" t="s">
        <v>487</v>
      </c>
      <c r="AF174" s="341"/>
      <c r="AG174" s="378" t="s">
        <v>487</v>
      </c>
      <c r="AH174" s="342"/>
      <c r="AI174" s="342"/>
      <c r="AJ174" s="342"/>
      <c r="AK174" s="342"/>
      <c r="AL174" s="378" t="str">
        <f t="shared" si="81"/>
        <v/>
      </c>
      <c r="AM174" s="378">
        <f>IF(AE174='4 FORMULAS'!$D$50,AM173-(AM173*AL174),AM173)</f>
        <v>0.14000000000000001</v>
      </c>
      <c r="AN174" s="378">
        <f>IF(AE174='4 FORMULAS'!$D$52,$AN173-(AN173*$AL174),AN173)</f>
        <v>0.4</v>
      </c>
      <c r="AO174" s="568"/>
      <c r="AP174" s="568"/>
      <c r="AQ174" s="514"/>
      <c r="AR174" s="514"/>
      <c r="AS174" s="509"/>
      <c r="AT174" s="512"/>
      <c r="AU174" s="509"/>
      <c r="AV174" s="512"/>
      <c r="AW174" s="515"/>
      <c r="AX174" s="509"/>
      <c r="AY174" s="509"/>
      <c r="AZ174" s="514"/>
      <c r="BA174" s="518"/>
      <c r="BB174" s="518"/>
      <c r="BC174" s="518"/>
      <c r="BD174" s="518"/>
      <c r="BE174" s="518"/>
      <c r="BF174" s="518"/>
      <c r="BG174" s="518"/>
      <c r="BH174" s="518"/>
      <c r="BI174" s="546"/>
      <c r="BJ174" s="546"/>
      <c r="BK174" s="546"/>
      <c r="BL174" s="546"/>
      <c r="BM174" s="544"/>
      <c r="BN174" s="518"/>
      <c r="BO174" s="535"/>
      <c r="BP174" s="535"/>
      <c r="BQ174" s="518"/>
      <c r="BR174" s="418"/>
      <c r="BS174" s="418"/>
      <c r="BT174" s="418"/>
      <c r="BU174" s="418"/>
    </row>
    <row r="175" spans="1:73" ht="53.25" customHeight="1" x14ac:dyDescent="0.25">
      <c r="A175" s="554"/>
      <c r="B175" s="554"/>
      <c r="C175" s="557"/>
      <c r="D175" s="557"/>
      <c r="E175" s="581" t="s">
        <v>705</v>
      </c>
      <c r="F175" s="557"/>
      <c r="G175" s="554"/>
      <c r="H175" s="542"/>
      <c r="I175" s="357"/>
      <c r="J175" s="557"/>
      <c r="K175" s="558"/>
      <c r="L175" s="557"/>
      <c r="M175" s="558"/>
      <c r="N175" s="561"/>
      <c r="O175" s="514"/>
      <c r="P175" s="554"/>
      <c r="Q175" s="558"/>
      <c r="R175" s="558"/>
      <c r="S175" s="554"/>
      <c r="T175" s="561"/>
      <c r="U175" s="509"/>
      <c r="V175" s="561"/>
      <c r="W175" s="514"/>
      <c r="X175" s="348">
        <v>3</v>
      </c>
      <c r="Y175" s="334"/>
      <c r="Z175" s="340"/>
      <c r="AA175" s="340"/>
      <c r="AB175" s="376" t="str">
        <f t="shared" si="116"/>
        <v xml:space="preserve">  </v>
      </c>
      <c r="AC175" s="380"/>
      <c r="AD175" s="378" t="s">
        <v>487</v>
      </c>
      <c r="AE175" s="378" t="s">
        <v>487</v>
      </c>
      <c r="AF175" s="341"/>
      <c r="AG175" s="378" t="s">
        <v>487</v>
      </c>
      <c r="AH175" s="342"/>
      <c r="AI175" s="342"/>
      <c r="AJ175" s="342"/>
      <c r="AK175" s="342"/>
      <c r="AL175" s="378" t="str">
        <f t="shared" si="81"/>
        <v/>
      </c>
      <c r="AM175" s="378">
        <f>IF(AE175='4 FORMULAS'!$D$50,AM174-(AM174*AL175),AM174)</f>
        <v>0.14000000000000001</v>
      </c>
      <c r="AN175" s="378">
        <f>IF(AE175='4 FORMULAS'!$D$52,$AN174-(AN174*$AL175),AN174)</f>
        <v>0.4</v>
      </c>
      <c r="AO175" s="568"/>
      <c r="AP175" s="568"/>
      <c r="AQ175" s="514"/>
      <c r="AR175" s="514"/>
      <c r="AS175" s="509"/>
      <c r="AT175" s="512"/>
      <c r="AU175" s="509"/>
      <c r="AV175" s="512"/>
      <c r="AW175" s="515"/>
      <c r="AX175" s="509"/>
      <c r="AY175" s="509"/>
      <c r="AZ175" s="514"/>
      <c r="BA175" s="518"/>
      <c r="BB175" s="518"/>
      <c r="BC175" s="518"/>
      <c r="BD175" s="518"/>
      <c r="BE175" s="518"/>
      <c r="BF175" s="518"/>
      <c r="BG175" s="518"/>
      <c r="BH175" s="518"/>
      <c r="BI175" s="546"/>
      <c r="BJ175" s="546"/>
      <c r="BK175" s="546"/>
      <c r="BL175" s="546"/>
      <c r="BM175" s="544"/>
      <c r="BN175" s="518"/>
      <c r="BO175" s="535"/>
      <c r="BP175" s="535"/>
      <c r="BQ175" s="518"/>
      <c r="BR175" s="418"/>
      <c r="BS175" s="418"/>
      <c r="BT175" s="418"/>
      <c r="BU175" s="418"/>
    </row>
    <row r="176" spans="1:73" ht="48.75" customHeight="1" x14ac:dyDescent="0.25">
      <c r="A176" s="554"/>
      <c r="B176" s="554"/>
      <c r="C176" s="557"/>
      <c r="D176" s="557"/>
      <c r="E176" s="581" t="s">
        <v>705</v>
      </c>
      <c r="F176" s="557"/>
      <c r="G176" s="554"/>
      <c r="H176" s="542"/>
      <c r="I176" s="357"/>
      <c r="J176" s="557"/>
      <c r="K176" s="558"/>
      <c r="L176" s="557"/>
      <c r="M176" s="558"/>
      <c r="N176" s="561"/>
      <c r="O176" s="514"/>
      <c r="P176" s="554"/>
      <c r="Q176" s="558"/>
      <c r="R176" s="558"/>
      <c r="S176" s="554"/>
      <c r="T176" s="561"/>
      <c r="U176" s="509"/>
      <c r="V176" s="561"/>
      <c r="W176" s="514"/>
      <c r="X176" s="348">
        <v>4</v>
      </c>
      <c r="Y176" s="334"/>
      <c r="Z176" s="340"/>
      <c r="AA176" s="340"/>
      <c r="AB176" s="376" t="str">
        <f t="shared" si="116"/>
        <v xml:space="preserve">  </v>
      </c>
      <c r="AC176" s="380"/>
      <c r="AD176" s="378" t="s">
        <v>487</v>
      </c>
      <c r="AE176" s="378" t="s">
        <v>487</v>
      </c>
      <c r="AF176" s="341"/>
      <c r="AG176" s="378" t="s">
        <v>487</v>
      </c>
      <c r="AH176" s="342"/>
      <c r="AI176" s="342"/>
      <c r="AJ176" s="342"/>
      <c r="AK176" s="342"/>
      <c r="AL176" s="378" t="str">
        <f t="shared" si="81"/>
        <v/>
      </c>
      <c r="AM176" s="378">
        <f>IF(AE176='4 FORMULAS'!$D$50,AM175-(AM175*AL176),AM175)</f>
        <v>0.14000000000000001</v>
      </c>
      <c r="AN176" s="378">
        <f>IF(AE176='4 FORMULAS'!$D$52,$AN175-(AN175*$AL176),AN175)</f>
        <v>0.4</v>
      </c>
      <c r="AO176" s="568"/>
      <c r="AP176" s="568"/>
      <c r="AQ176" s="514"/>
      <c r="AR176" s="514"/>
      <c r="AS176" s="509"/>
      <c r="AT176" s="512"/>
      <c r="AU176" s="509"/>
      <c r="AV176" s="512"/>
      <c r="AW176" s="515"/>
      <c r="AX176" s="509"/>
      <c r="AY176" s="509"/>
      <c r="AZ176" s="514"/>
      <c r="BA176" s="518"/>
      <c r="BB176" s="518"/>
      <c r="BC176" s="518"/>
      <c r="BD176" s="518"/>
      <c r="BE176" s="518"/>
      <c r="BF176" s="518"/>
      <c r="BG176" s="518"/>
      <c r="BH176" s="518"/>
      <c r="BI176" s="546"/>
      <c r="BJ176" s="546"/>
      <c r="BK176" s="546"/>
      <c r="BL176" s="546"/>
      <c r="BM176" s="544"/>
      <c r="BN176" s="518"/>
      <c r="BO176" s="535"/>
      <c r="BP176" s="535"/>
      <c r="BQ176" s="518"/>
      <c r="BR176" s="418"/>
      <c r="BS176" s="418"/>
      <c r="BT176" s="418"/>
      <c r="BU176" s="418"/>
    </row>
    <row r="177" spans="1:73" ht="49.5" customHeight="1" x14ac:dyDescent="0.25">
      <c r="A177" s="554"/>
      <c r="B177" s="554"/>
      <c r="C177" s="557"/>
      <c r="D177" s="557"/>
      <c r="E177" s="581" t="s">
        <v>705</v>
      </c>
      <c r="F177" s="557"/>
      <c r="G177" s="554"/>
      <c r="H177" s="542"/>
      <c r="I177" s="357"/>
      <c r="J177" s="557"/>
      <c r="K177" s="558"/>
      <c r="L177" s="557"/>
      <c r="M177" s="558"/>
      <c r="N177" s="561"/>
      <c r="O177" s="514"/>
      <c r="P177" s="554"/>
      <c r="Q177" s="558"/>
      <c r="R177" s="558"/>
      <c r="S177" s="554"/>
      <c r="T177" s="561"/>
      <c r="U177" s="509"/>
      <c r="V177" s="561"/>
      <c r="W177" s="514"/>
      <c r="X177" s="348">
        <v>5</v>
      </c>
      <c r="Y177" s="334"/>
      <c r="Z177" s="340"/>
      <c r="AA177" s="340"/>
      <c r="AB177" s="376" t="str">
        <f t="shared" si="116"/>
        <v xml:space="preserve">  </v>
      </c>
      <c r="AC177" s="380"/>
      <c r="AD177" s="378" t="s">
        <v>487</v>
      </c>
      <c r="AE177" s="378" t="s">
        <v>487</v>
      </c>
      <c r="AF177" s="341"/>
      <c r="AG177" s="378" t="s">
        <v>487</v>
      </c>
      <c r="AH177" s="342"/>
      <c r="AI177" s="342"/>
      <c r="AJ177" s="342"/>
      <c r="AK177" s="342"/>
      <c r="AL177" s="378" t="str">
        <f t="shared" si="81"/>
        <v/>
      </c>
      <c r="AM177" s="378">
        <f>IF(AE177='4 FORMULAS'!$D$50,AM176-(AM176*AL177),AM176)</f>
        <v>0.14000000000000001</v>
      </c>
      <c r="AN177" s="378">
        <f>IF(AE177='4 FORMULAS'!$D$52,$AN176-(AN176*$AL177),AN176)</f>
        <v>0.4</v>
      </c>
      <c r="AO177" s="568"/>
      <c r="AP177" s="568"/>
      <c r="AQ177" s="514"/>
      <c r="AR177" s="514"/>
      <c r="AS177" s="509"/>
      <c r="AT177" s="512"/>
      <c r="AU177" s="509"/>
      <c r="AV177" s="512"/>
      <c r="AW177" s="515"/>
      <c r="AX177" s="509"/>
      <c r="AY177" s="509"/>
      <c r="AZ177" s="514"/>
      <c r="BA177" s="518"/>
      <c r="BB177" s="518"/>
      <c r="BC177" s="518"/>
      <c r="BD177" s="518"/>
      <c r="BE177" s="518"/>
      <c r="BF177" s="518"/>
      <c r="BG177" s="518"/>
      <c r="BH177" s="518"/>
      <c r="BI177" s="546"/>
      <c r="BJ177" s="546"/>
      <c r="BK177" s="546"/>
      <c r="BL177" s="546"/>
      <c r="BM177" s="544"/>
      <c r="BN177" s="518"/>
      <c r="BO177" s="535"/>
      <c r="BP177" s="535"/>
      <c r="BQ177" s="518"/>
      <c r="BR177" s="418"/>
      <c r="BS177" s="418"/>
      <c r="BT177" s="418"/>
      <c r="BU177" s="418"/>
    </row>
    <row r="178" spans="1:73" ht="74.25" customHeight="1" thickBot="1" x14ac:dyDescent="0.3">
      <c r="A178" s="555"/>
      <c r="B178" s="555"/>
      <c r="C178" s="557"/>
      <c r="D178" s="557"/>
      <c r="E178" s="581" t="s">
        <v>705</v>
      </c>
      <c r="F178" s="557"/>
      <c r="G178" s="555"/>
      <c r="H178" s="542"/>
      <c r="I178" s="357"/>
      <c r="J178" s="557"/>
      <c r="K178" s="558"/>
      <c r="L178" s="557"/>
      <c r="M178" s="558"/>
      <c r="N178" s="561"/>
      <c r="O178" s="514"/>
      <c r="P178" s="555"/>
      <c r="Q178" s="558"/>
      <c r="R178" s="558"/>
      <c r="S178" s="555"/>
      <c r="T178" s="561"/>
      <c r="U178" s="510"/>
      <c r="V178" s="561"/>
      <c r="W178" s="514"/>
      <c r="X178" s="348">
        <v>6</v>
      </c>
      <c r="Y178" s="334"/>
      <c r="Z178" s="340"/>
      <c r="AA178" s="340"/>
      <c r="AB178" s="376" t="str">
        <f t="shared" si="116"/>
        <v xml:space="preserve">  </v>
      </c>
      <c r="AC178" s="380"/>
      <c r="AD178" s="378" t="s">
        <v>487</v>
      </c>
      <c r="AE178" s="378" t="s">
        <v>487</v>
      </c>
      <c r="AF178" s="341"/>
      <c r="AG178" s="378" t="s">
        <v>487</v>
      </c>
      <c r="AH178" s="342"/>
      <c r="AI178" s="342"/>
      <c r="AJ178" s="342"/>
      <c r="AK178" s="342"/>
      <c r="AL178" s="378" t="str">
        <f t="shared" si="81"/>
        <v/>
      </c>
      <c r="AM178" s="378">
        <f>IF(AE178='4 FORMULAS'!$D$50,AM177-(AM177*AL178),AM177)</f>
        <v>0.14000000000000001</v>
      </c>
      <c r="AN178" s="378">
        <f>IF(AE178='4 FORMULAS'!$D$52,$AN177-(AN177*$AL178),AN177)</f>
        <v>0.4</v>
      </c>
      <c r="AO178" s="568"/>
      <c r="AP178" s="568"/>
      <c r="AQ178" s="514"/>
      <c r="AR178" s="514"/>
      <c r="AS178" s="510"/>
      <c r="AT178" s="513"/>
      <c r="AU178" s="510"/>
      <c r="AV178" s="513"/>
      <c r="AW178" s="515"/>
      <c r="AX178" s="510"/>
      <c r="AY178" s="510"/>
      <c r="AZ178" s="514"/>
      <c r="BA178" s="519"/>
      <c r="BB178" s="519"/>
      <c r="BC178" s="519"/>
      <c r="BD178" s="519"/>
      <c r="BE178" s="519"/>
      <c r="BF178" s="519"/>
      <c r="BG178" s="519"/>
      <c r="BH178" s="519"/>
      <c r="BI178" s="546"/>
      <c r="BJ178" s="546"/>
      <c r="BK178" s="546"/>
      <c r="BL178" s="546"/>
      <c r="BM178" s="545"/>
      <c r="BN178" s="519"/>
      <c r="BO178" s="535"/>
      <c r="BP178" s="535"/>
      <c r="BQ178" s="519"/>
      <c r="BR178" s="418"/>
      <c r="BS178" s="418"/>
      <c r="BT178" s="418"/>
      <c r="BU178" s="418"/>
    </row>
    <row r="179" spans="1:73" ht="49.5" customHeight="1" x14ac:dyDescent="0.25">
      <c r="A179" s="556" t="s">
        <v>640</v>
      </c>
      <c r="B179" s="556" t="s">
        <v>704</v>
      </c>
      <c r="C179" s="557" t="s">
        <v>178</v>
      </c>
      <c r="D179" s="557" t="s">
        <v>107</v>
      </c>
      <c r="E179" s="557" t="s">
        <v>706</v>
      </c>
      <c r="F179" s="557" t="s">
        <v>707</v>
      </c>
      <c r="G179" s="553" t="s">
        <v>765</v>
      </c>
      <c r="H179" s="542" t="str">
        <f t="shared" ref="H179" si="117">+CONCATENATE(D179," ",E179," ",F179," ",G179)</f>
        <v>Posibilidad de afectación reputacional por entrega incompleta o tardía de la información financiera por parte de las áreas responsables debido a la falta de una estructura clara de control y seguimiento sobre los procesos de recolección, validación y consolidación de la información financiera lo que ocasiona la entrega tardía, incompleta o con errores de la información financiera por parte de las áreas responsables</v>
      </c>
      <c r="I179" s="357"/>
      <c r="J179" s="557" t="s">
        <v>193</v>
      </c>
      <c r="K179" s="558" t="str">
        <f>IFERROR(VLOOKUP('2 MAPA FINAL'!$J179,Tabla3[],2,0),"")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79" s="557">
        <v>12</v>
      </c>
      <c r="M179" s="558" t="str">
        <f>+IF(L179="","",IF(L179&lt;='3 FORMULA PROBABILIDADES'!$S$9,'3 FORMULA PROBABILIDADES'!$Q$9,IF(L179&lt;='3 FORMULA PROBABILIDADES'!$S$10,'3 FORMULA PROBABILIDADES'!$Q$10,IF(L179&lt;='3 FORMULA PROBABILIDADES'!$S$11,'3 FORMULA PROBABILIDADES'!$Q$11,IF(L179&lt;='3 FORMULA PROBABILIDADES'!$S$12,'3 FORMULA PROBABILIDADES'!$Q$12,IF(L179&gt;='3 FORMULA PROBABILIDADES'!$R$13,'3 FORMULA PROBABILIDADES'!$Q$13,""))))))</f>
        <v>La actividad que conlleva el riesgo se ejecuta de 3 a 24 veces por año</v>
      </c>
      <c r="N179" s="560">
        <f>+IF(M179="","",IF(M179='3 FORMULA PROBABILIDADES'!$Q$9, '3 FORMULA PROBABILIDADES'!$T$9,IF(M179='3 FORMULA PROBABILIDADES'!$Q$10, '3 FORMULA PROBABILIDADES'!$T$10,IF(M179='3 FORMULA PROBABILIDADES'!$Q$11, '3 FORMULA PROBABILIDADES'!$T$11,IF(M179='3 FORMULA PROBABILIDADES'!$Q$12, '3 FORMULA PROBABILIDADES'!$T$12,IF(M179='3 FORMULA PROBABILIDADES'!$Q$13, '3 FORMULA PROBABILIDADES'!$T$13))))))</f>
        <v>0.4</v>
      </c>
      <c r="O179" s="514" t="str">
        <f>+IF(M179="","",IF(M179='3 FORMULA PROBABILIDADES'!$Q$9, '3 FORMULA PROBABILIDADES'!$P$9,IF(M179='3 FORMULA PROBABILIDADES'!$Q$10, '3 FORMULA PROBABILIDADES'!$P$10,IF(M179='3 FORMULA PROBABILIDADES'!$Q$11, '3 FORMULA PROBABILIDADES'!$P$11,IF(M179='3 FORMULA PROBABILIDADES'!$Q$12, '3 FORMULA PROBABILIDADES'!$P$12,IF(M179='3 FORMULA PROBABILIDADES'!$Q$13, '3 FORMULA PROBABILIDADES'!$P$13))))))</f>
        <v>Baja</v>
      </c>
      <c r="P179" s="556" t="s">
        <v>263</v>
      </c>
      <c r="Q179" s="558" t="str">
        <f>+IF(P179="","",IF(P179="N/A","",IF(OR(P179='3 FORMULA PROBABILIDADES'!$X$9, P179='3 FORMULA PROBABILIDADES'!$Y$9), '3 FORMULA PROBABILIDADES'!$W$9,IF(OR(P179='3 FORMULA PROBABILIDADES'!$X$10, P179='3 FORMULA PROBABILIDADES'!$Y$10), '3 FORMULA PROBABILIDADES'!$W$10,IF(OR(P179='3 FORMULA PROBABILIDADES'!$X$11, P179='3 FORMULA PROBABILIDADES'!$Y$11), '3 FORMULA PROBABILIDADES'!$W$11,IF(OR(P179='3 FORMULA PROBABILIDADES'!$X$12, P179='3 FORMULA PROBABILIDADES'!$Y$12), '3 FORMULA PROBABILIDADES'!$W$12,IF(OR(P179='3 FORMULA PROBABILIDADES'!$X$13, P179='3 FORMULA PROBABILIDADES'!$Y$13), '3 FORMULA PROBABILIDADES'!$W$13)))))))</f>
        <v/>
      </c>
      <c r="R179" s="558" t="str">
        <f>+IF(P179="","",IF(P179="N/A","",IF(OR(P179='3 FORMULA PROBABILIDADES'!$X$9, P179='3 FORMULA PROBABILIDADES'!$Y$9), '3 FORMULA PROBABILIDADES'!$V$9,IF(OR(P179='3 FORMULA PROBABILIDADES'!$X$10, P179='3 FORMULA PROBABILIDADES'!$Y$10), '3 FORMULA PROBABILIDADES'!$V$10,IF(OR(P179='3 FORMULA PROBABILIDADES'!$X$11, P179='3 FORMULA PROBABILIDADES'!$Y$11), '3 FORMULA PROBABILIDADES'!$V$11,IF(OR(P179='3 FORMULA PROBABILIDADES'!$X$12, P179='3 FORMULA PROBABILIDADES'!$Y$12), '3 FORMULA PROBABILIDADES'!$V$12,IF(OR(P179='3 FORMULA PROBABILIDADES'!$X$13, P179='3 FORMULA PROBABILIDADES'!$Y$13), '3 FORMULA PROBABILIDADES'!$V$13)))))))</f>
        <v/>
      </c>
      <c r="S179" s="556" t="s">
        <v>380</v>
      </c>
      <c r="T179" s="560">
        <f>+IF(S179="","",IF(S179="N/A","",IF(OR(S179='3 FORMULA PROBABILIDADES'!$X$9, S179='3 FORMULA PROBABILIDADES'!$Y$9), '3 FORMULA PROBABILIDADES'!$W$9,IF(OR(S179='3 FORMULA PROBABILIDADES'!$X$10, S179='3 FORMULA PROBABILIDADES'!$Y$10), '3 FORMULA PROBABILIDADES'!$W$10,IF(OR(S179='3 FORMULA PROBABILIDADES'!$X$11, S179='3 FORMULA PROBABILIDADES'!$Y$11), '3 FORMULA PROBABILIDADES'!$W$11,IF(OR(S179='3 FORMULA PROBABILIDADES'!$X$12, S179='3 FORMULA PROBABILIDADES'!$Y$12), '3 FORMULA PROBABILIDADES'!$W$12,IF(OR(S179='3 FORMULA PROBABILIDADES'!$X$13, S179='3 FORMULA PROBABILIDADES'!$Y$13), '3 FORMULA PROBABILIDADES'!$W$13)))))))</f>
        <v>0.4</v>
      </c>
      <c r="U179" s="540" t="str">
        <f>+IF(S179="","",IF(S179="N/A","",IF(OR(S179='3 FORMULA PROBABILIDADES'!$X$9, S179='3 FORMULA PROBABILIDADES'!$Y$9), '3 FORMULA PROBABILIDADES'!$V$9,IF(OR(S179='3 FORMULA PROBABILIDADES'!$X$10, S179='3 FORMULA PROBABILIDADES'!$Y$10), '3 FORMULA PROBABILIDADES'!$V$10,IF(OR(S179='3 FORMULA PROBABILIDADES'!$X$11, S179='3 FORMULA PROBABILIDADES'!$Y$11), '3 FORMULA PROBABILIDADES'!$V$11,IF(OR(S179='3 FORMULA PROBABILIDADES'!$X$12, S179='3 FORMULA PROBABILIDADES'!$Y$12), '3 FORMULA PROBABILIDADES'!$V$12,IF(OR(S179='3 FORMULA PROBABILIDADES'!$X$13, S179='3 FORMULA PROBABILIDADES'!$Y$13), '3 FORMULA PROBABILIDADES'!$V$13)))))))</f>
        <v>Menor</v>
      </c>
      <c r="V179" s="560">
        <f t="shared" ref="V179" si="118">+IF(Q179="",T179,IF(T179="",Q179,IF(Q179&gt;T179,Q179,T179)))</f>
        <v>0.4</v>
      </c>
      <c r="W179" s="510" t="str">
        <f>+IF(V179="","",IF(V179='3 FORMULA PROBABILIDADES'!$W$9, '3 FORMULA PROBABILIDADES'!$V$9,IF(V179='3 FORMULA PROBABILIDADES'!$W$10, '3 FORMULA PROBABILIDADES'!$V$10,IF(V179='3 FORMULA PROBABILIDADES'!$W$11, '3 FORMULA PROBABILIDADES'!$V$11,IF(V179='3 FORMULA PROBABILIDADES'!$W$12, '3 FORMULA PROBABILIDADES'!$V$12,IF(V179='3 FORMULA PROBABILIDADES'!$W$13, '3 FORMULA PROBABILIDADES'!$V$13))))))</f>
        <v>Menor</v>
      </c>
      <c r="X179" s="348">
        <v>1</v>
      </c>
      <c r="Y179" s="334" t="s">
        <v>711</v>
      </c>
      <c r="Z179" s="340" t="s">
        <v>713</v>
      </c>
      <c r="AA179" s="380" t="s">
        <v>486</v>
      </c>
      <c r="AB179" s="376" t="str">
        <f t="shared" si="116"/>
        <v>La Directora Financiera implementa controles y mecanismos de seguimiento para la recolección, validación y consolidación de la información financiera entre las áreas involucradas cada vez que se requiera</v>
      </c>
      <c r="AC179" s="380" t="s">
        <v>143</v>
      </c>
      <c r="AD179" s="378">
        <v>0.25</v>
      </c>
      <c r="AE179" s="378" t="s">
        <v>149</v>
      </c>
      <c r="AF179" s="341" t="s">
        <v>155</v>
      </c>
      <c r="AG179" s="378">
        <v>0.15</v>
      </c>
      <c r="AH179" s="342" t="s">
        <v>145</v>
      </c>
      <c r="AI179" s="342" t="s">
        <v>236</v>
      </c>
      <c r="AJ179" s="342" t="s">
        <v>147</v>
      </c>
      <c r="AK179" s="342" t="s">
        <v>148</v>
      </c>
      <c r="AL179" s="378">
        <f t="shared" si="81"/>
        <v>0.4</v>
      </c>
      <c r="AM179" s="378">
        <f>IF(AE179='4 FORMULAS'!$D$50,N179-(N179*AL179),N179)</f>
        <v>0.24</v>
      </c>
      <c r="AN179" s="378">
        <f>IF(AE179='4 FORMULAS'!$D$52,$V179-($V179*$AL179),$V179)</f>
        <v>0.4</v>
      </c>
      <c r="AO179" s="568">
        <f t="shared" ref="AO179" si="119">+IF(AM184="","",AM184)</f>
        <v>0.24</v>
      </c>
      <c r="AP179" s="568">
        <f t="shared" ref="AP179" si="120">+IF(AN184="","",AN184)</f>
        <v>0.4</v>
      </c>
      <c r="AQ179" s="514" t="str">
        <f t="shared" ref="AQ179" si="121">+IF(W179="Leve","No requiere plan de acción",IF(W179="Menor","Bajo",IF(W179="Moderado","Moderado",IF(W179="Mayor","Alto",IF(W179="Catastrófico","Extremo",IF(W179="",""))))))</f>
        <v>Bajo</v>
      </c>
      <c r="AR179" s="514" t="s">
        <v>598</v>
      </c>
      <c r="AS179" s="508" t="s">
        <v>598</v>
      </c>
      <c r="AT179" s="511">
        <v>46142</v>
      </c>
      <c r="AU179" s="508" t="s">
        <v>717</v>
      </c>
      <c r="AV179" s="511">
        <v>46144</v>
      </c>
      <c r="AW179" s="515" t="s">
        <v>1113</v>
      </c>
      <c r="AX179" s="508"/>
      <c r="AY179" s="508"/>
      <c r="AZ179" s="514"/>
      <c r="BA179" s="517"/>
      <c r="BB179" s="517" t="s">
        <v>325</v>
      </c>
      <c r="BC179" s="517" t="s">
        <v>324</v>
      </c>
      <c r="BD179" s="517" t="s">
        <v>1023</v>
      </c>
      <c r="BE179" s="517" t="s">
        <v>324</v>
      </c>
      <c r="BF179" s="517" t="s">
        <v>324</v>
      </c>
      <c r="BG179" s="517" t="s">
        <v>1024</v>
      </c>
      <c r="BH179" s="517" t="s">
        <v>325</v>
      </c>
      <c r="BI179" s="546"/>
      <c r="BJ179" s="546"/>
      <c r="BK179" s="546"/>
      <c r="BL179" s="546"/>
      <c r="BM179" s="543"/>
      <c r="BN179" s="517"/>
      <c r="BO179" s="535"/>
      <c r="BP179" s="535"/>
      <c r="BQ179" s="517"/>
      <c r="BR179" s="418"/>
      <c r="BS179" s="418"/>
      <c r="BT179" s="418"/>
      <c r="BU179" s="418"/>
    </row>
    <row r="180" spans="1:73" ht="33" customHeight="1" x14ac:dyDescent="0.25">
      <c r="A180" s="554"/>
      <c r="B180" s="554"/>
      <c r="C180" s="557"/>
      <c r="D180" s="557"/>
      <c r="E180" s="557"/>
      <c r="F180" s="557"/>
      <c r="G180" s="554"/>
      <c r="H180" s="542"/>
      <c r="I180" s="357"/>
      <c r="J180" s="557"/>
      <c r="K180" s="558"/>
      <c r="L180" s="557"/>
      <c r="M180" s="558"/>
      <c r="N180" s="561"/>
      <c r="O180" s="514"/>
      <c r="P180" s="554"/>
      <c r="Q180" s="558"/>
      <c r="R180" s="558"/>
      <c r="S180" s="554"/>
      <c r="T180" s="561"/>
      <c r="U180" s="509"/>
      <c r="V180" s="561"/>
      <c r="W180" s="514"/>
      <c r="X180" s="348">
        <v>2</v>
      </c>
      <c r="Y180" s="334"/>
      <c r="Z180" s="340"/>
      <c r="AA180" s="340"/>
      <c r="AB180" s="376" t="str">
        <f t="shared" si="116"/>
        <v xml:space="preserve">  </v>
      </c>
      <c r="AC180" s="380"/>
      <c r="AD180" s="378" t="s">
        <v>487</v>
      </c>
      <c r="AE180" s="378" t="s">
        <v>487</v>
      </c>
      <c r="AF180" s="341"/>
      <c r="AG180" s="378" t="s">
        <v>487</v>
      </c>
      <c r="AH180" s="342"/>
      <c r="AI180" s="342"/>
      <c r="AJ180" s="342"/>
      <c r="AK180" s="342"/>
      <c r="AL180" s="378" t="str">
        <f t="shared" si="81"/>
        <v/>
      </c>
      <c r="AM180" s="378">
        <f>IF(AE180='4 FORMULAS'!$D$50,AM179-(AM179*AL180),AM179)</f>
        <v>0.24</v>
      </c>
      <c r="AN180" s="378">
        <f>IF(AE180='4 FORMULAS'!$D$52,$AN179-(AN179*$AL180),AN179)</f>
        <v>0.4</v>
      </c>
      <c r="AO180" s="568"/>
      <c r="AP180" s="568"/>
      <c r="AQ180" s="514"/>
      <c r="AR180" s="514"/>
      <c r="AS180" s="509"/>
      <c r="AT180" s="512"/>
      <c r="AU180" s="509"/>
      <c r="AV180" s="512"/>
      <c r="AW180" s="515"/>
      <c r="AX180" s="509"/>
      <c r="AY180" s="509"/>
      <c r="AZ180" s="514"/>
      <c r="BA180" s="518"/>
      <c r="BB180" s="518"/>
      <c r="BC180" s="518"/>
      <c r="BD180" s="518"/>
      <c r="BE180" s="518"/>
      <c r="BF180" s="518"/>
      <c r="BG180" s="518"/>
      <c r="BH180" s="518"/>
      <c r="BI180" s="546"/>
      <c r="BJ180" s="546"/>
      <c r="BK180" s="546"/>
      <c r="BL180" s="546"/>
      <c r="BM180" s="544"/>
      <c r="BN180" s="518"/>
      <c r="BO180" s="535"/>
      <c r="BP180" s="535"/>
      <c r="BQ180" s="518"/>
      <c r="BR180" s="418"/>
      <c r="BS180" s="418"/>
      <c r="BT180" s="418"/>
      <c r="BU180" s="418"/>
    </row>
    <row r="181" spans="1:73" ht="35.25" customHeight="1" x14ac:dyDescent="0.25">
      <c r="A181" s="554"/>
      <c r="B181" s="554"/>
      <c r="C181" s="557"/>
      <c r="D181" s="557"/>
      <c r="E181" s="557"/>
      <c r="F181" s="557"/>
      <c r="G181" s="554"/>
      <c r="H181" s="542"/>
      <c r="I181" s="357"/>
      <c r="J181" s="557"/>
      <c r="K181" s="558"/>
      <c r="L181" s="557"/>
      <c r="M181" s="558"/>
      <c r="N181" s="561"/>
      <c r="O181" s="514"/>
      <c r="P181" s="554"/>
      <c r="Q181" s="558"/>
      <c r="R181" s="558"/>
      <c r="S181" s="554"/>
      <c r="T181" s="561"/>
      <c r="U181" s="509"/>
      <c r="V181" s="561"/>
      <c r="W181" s="514"/>
      <c r="X181" s="348">
        <v>3</v>
      </c>
      <c r="Y181" s="334"/>
      <c r="Z181" s="340"/>
      <c r="AA181" s="340"/>
      <c r="AB181" s="376" t="str">
        <f t="shared" si="116"/>
        <v xml:space="preserve">  </v>
      </c>
      <c r="AC181" s="380"/>
      <c r="AD181" s="378" t="s">
        <v>487</v>
      </c>
      <c r="AE181" s="378" t="s">
        <v>487</v>
      </c>
      <c r="AF181" s="341"/>
      <c r="AG181" s="378" t="s">
        <v>487</v>
      </c>
      <c r="AH181" s="342"/>
      <c r="AI181" s="342"/>
      <c r="AJ181" s="342"/>
      <c r="AK181" s="342"/>
      <c r="AL181" s="378" t="str">
        <f t="shared" si="81"/>
        <v/>
      </c>
      <c r="AM181" s="378">
        <f>IF(AE181='4 FORMULAS'!$D$50,AM180-(AM180*AL181),AM180)</f>
        <v>0.24</v>
      </c>
      <c r="AN181" s="378">
        <f>IF(AE181='4 FORMULAS'!$D$52,$AN180-(AN180*$AL181),AN180)</f>
        <v>0.4</v>
      </c>
      <c r="AO181" s="568"/>
      <c r="AP181" s="568"/>
      <c r="AQ181" s="514"/>
      <c r="AR181" s="514"/>
      <c r="AS181" s="509"/>
      <c r="AT181" s="512"/>
      <c r="AU181" s="509"/>
      <c r="AV181" s="512"/>
      <c r="AW181" s="515"/>
      <c r="AX181" s="509"/>
      <c r="AY181" s="509"/>
      <c r="AZ181" s="514"/>
      <c r="BA181" s="518"/>
      <c r="BB181" s="518"/>
      <c r="BC181" s="518"/>
      <c r="BD181" s="518"/>
      <c r="BE181" s="518"/>
      <c r="BF181" s="518"/>
      <c r="BG181" s="518"/>
      <c r="BH181" s="518"/>
      <c r="BI181" s="546"/>
      <c r="BJ181" s="546"/>
      <c r="BK181" s="546"/>
      <c r="BL181" s="546"/>
      <c r="BM181" s="544"/>
      <c r="BN181" s="518"/>
      <c r="BO181" s="535"/>
      <c r="BP181" s="535"/>
      <c r="BQ181" s="518"/>
      <c r="BR181" s="418"/>
      <c r="BS181" s="418"/>
      <c r="BT181" s="418"/>
      <c r="BU181" s="418"/>
    </row>
    <row r="182" spans="1:73" ht="35.25" customHeight="1" x14ac:dyDescent="0.25">
      <c r="A182" s="554"/>
      <c r="B182" s="554"/>
      <c r="C182" s="557"/>
      <c r="D182" s="557"/>
      <c r="E182" s="557"/>
      <c r="F182" s="557"/>
      <c r="G182" s="554"/>
      <c r="H182" s="542"/>
      <c r="I182" s="357"/>
      <c r="J182" s="557"/>
      <c r="K182" s="558"/>
      <c r="L182" s="557"/>
      <c r="M182" s="558"/>
      <c r="N182" s="561"/>
      <c r="O182" s="514"/>
      <c r="P182" s="554"/>
      <c r="Q182" s="558"/>
      <c r="R182" s="558"/>
      <c r="S182" s="554"/>
      <c r="T182" s="561"/>
      <c r="U182" s="509"/>
      <c r="V182" s="561"/>
      <c r="W182" s="514"/>
      <c r="X182" s="348">
        <v>4</v>
      </c>
      <c r="Y182" s="334"/>
      <c r="Z182" s="340"/>
      <c r="AA182" s="340"/>
      <c r="AB182" s="376" t="str">
        <f t="shared" si="116"/>
        <v xml:space="preserve">  </v>
      </c>
      <c r="AC182" s="380"/>
      <c r="AD182" s="378" t="s">
        <v>487</v>
      </c>
      <c r="AE182" s="378" t="s">
        <v>487</v>
      </c>
      <c r="AF182" s="341"/>
      <c r="AG182" s="378" t="s">
        <v>487</v>
      </c>
      <c r="AH182" s="342"/>
      <c r="AI182" s="342"/>
      <c r="AJ182" s="342"/>
      <c r="AK182" s="342"/>
      <c r="AL182" s="378" t="str">
        <f t="shared" si="81"/>
        <v/>
      </c>
      <c r="AM182" s="378">
        <f>IF(AE182='4 FORMULAS'!$D$50,AM181-(AM181*AL182),AM181)</f>
        <v>0.24</v>
      </c>
      <c r="AN182" s="378">
        <f>IF(AE182='4 FORMULAS'!$D$52,$AN181-(AN181*$AL182),AN181)</f>
        <v>0.4</v>
      </c>
      <c r="AO182" s="568"/>
      <c r="AP182" s="568"/>
      <c r="AQ182" s="514"/>
      <c r="AR182" s="514"/>
      <c r="AS182" s="509"/>
      <c r="AT182" s="512"/>
      <c r="AU182" s="509"/>
      <c r="AV182" s="512"/>
      <c r="AW182" s="515"/>
      <c r="AX182" s="509"/>
      <c r="AY182" s="509"/>
      <c r="AZ182" s="514"/>
      <c r="BA182" s="518"/>
      <c r="BB182" s="518"/>
      <c r="BC182" s="518"/>
      <c r="BD182" s="518"/>
      <c r="BE182" s="518"/>
      <c r="BF182" s="518"/>
      <c r="BG182" s="518"/>
      <c r="BH182" s="518"/>
      <c r="BI182" s="546"/>
      <c r="BJ182" s="546"/>
      <c r="BK182" s="546"/>
      <c r="BL182" s="546"/>
      <c r="BM182" s="544"/>
      <c r="BN182" s="518"/>
      <c r="BO182" s="535"/>
      <c r="BP182" s="535"/>
      <c r="BQ182" s="518"/>
      <c r="BR182" s="418"/>
      <c r="BS182" s="418"/>
      <c r="BT182" s="418"/>
      <c r="BU182" s="418"/>
    </row>
    <row r="183" spans="1:73" ht="45.75" customHeight="1" x14ac:dyDescent="0.25">
      <c r="A183" s="554"/>
      <c r="B183" s="554"/>
      <c r="C183" s="557"/>
      <c r="D183" s="557"/>
      <c r="E183" s="557"/>
      <c r="F183" s="557"/>
      <c r="G183" s="554"/>
      <c r="H183" s="542"/>
      <c r="I183" s="357"/>
      <c r="J183" s="557"/>
      <c r="K183" s="558"/>
      <c r="L183" s="557"/>
      <c r="M183" s="558"/>
      <c r="N183" s="561"/>
      <c r="O183" s="514"/>
      <c r="P183" s="554"/>
      <c r="Q183" s="558"/>
      <c r="R183" s="558"/>
      <c r="S183" s="554"/>
      <c r="T183" s="561"/>
      <c r="U183" s="509"/>
      <c r="V183" s="561"/>
      <c r="W183" s="514"/>
      <c r="X183" s="348">
        <v>5</v>
      </c>
      <c r="Y183" s="334"/>
      <c r="Z183" s="340"/>
      <c r="AA183" s="340"/>
      <c r="AB183" s="376" t="str">
        <f t="shared" si="116"/>
        <v xml:space="preserve">  </v>
      </c>
      <c r="AC183" s="380"/>
      <c r="AD183" s="378" t="s">
        <v>487</v>
      </c>
      <c r="AE183" s="378" t="s">
        <v>487</v>
      </c>
      <c r="AF183" s="341"/>
      <c r="AG183" s="378" t="s">
        <v>487</v>
      </c>
      <c r="AH183" s="342"/>
      <c r="AI183" s="342"/>
      <c r="AJ183" s="342"/>
      <c r="AK183" s="342"/>
      <c r="AL183" s="378" t="str">
        <f t="shared" si="81"/>
        <v/>
      </c>
      <c r="AM183" s="378">
        <f>IF(AE183='4 FORMULAS'!$D$50,AM182-(AM182*AL183),AM182)</f>
        <v>0.24</v>
      </c>
      <c r="AN183" s="378">
        <f>IF(AE183='4 FORMULAS'!$D$52,$AN182-(AN182*$AL183),AN182)</f>
        <v>0.4</v>
      </c>
      <c r="AO183" s="568"/>
      <c r="AP183" s="568"/>
      <c r="AQ183" s="514"/>
      <c r="AR183" s="514"/>
      <c r="AS183" s="509"/>
      <c r="AT183" s="512"/>
      <c r="AU183" s="509"/>
      <c r="AV183" s="512"/>
      <c r="AW183" s="515"/>
      <c r="AX183" s="509"/>
      <c r="AY183" s="509"/>
      <c r="AZ183" s="514"/>
      <c r="BA183" s="518"/>
      <c r="BB183" s="518"/>
      <c r="BC183" s="518"/>
      <c r="BD183" s="518"/>
      <c r="BE183" s="518"/>
      <c r="BF183" s="518"/>
      <c r="BG183" s="518"/>
      <c r="BH183" s="518"/>
      <c r="BI183" s="546"/>
      <c r="BJ183" s="546"/>
      <c r="BK183" s="546"/>
      <c r="BL183" s="546"/>
      <c r="BM183" s="544"/>
      <c r="BN183" s="518"/>
      <c r="BO183" s="535"/>
      <c r="BP183" s="535"/>
      <c r="BQ183" s="518"/>
      <c r="BR183" s="418"/>
      <c r="BS183" s="418"/>
      <c r="BT183" s="418"/>
      <c r="BU183" s="418"/>
    </row>
    <row r="184" spans="1:73" ht="42" customHeight="1" thickBot="1" x14ac:dyDescent="0.3">
      <c r="A184" s="555"/>
      <c r="B184" s="555"/>
      <c r="C184" s="557"/>
      <c r="D184" s="557"/>
      <c r="E184" s="557"/>
      <c r="F184" s="557"/>
      <c r="G184" s="555"/>
      <c r="H184" s="542"/>
      <c r="I184" s="357"/>
      <c r="J184" s="557"/>
      <c r="K184" s="558"/>
      <c r="L184" s="557"/>
      <c r="M184" s="558"/>
      <c r="N184" s="561"/>
      <c r="O184" s="514"/>
      <c r="P184" s="555"/>
      <c r="Q184" s="558"/>
      <c r="R184" s="558"/>
      <c r="S184" s="555"/>
      <c r="T184" s="561"/>
      <c r="U184" s="510"/>
      <c r="V184" s="561"/>
      <c r="W184" s="514"/>
      <c r="X184" s="348">
        <v>6</v>
      </c>
      <c r="Y184" s="334"/>
      <c r="Z184" s="340"/>
      <c r="AA184" s="340"/>
      <c r="AB184" s="376" t="str">
        <f t="shared" si="116"/>
        <v xml:space="preserve">  </v>
      </c>
      <c r="AC184" s="380"/>
      <c r="AD184" s="378" t="s">
        <v>487</v>
      </c>
      <c r="AE184" s="378" t="s">
        <v>487</v>
      </c>
      <c r="AF184" s="341"/>
      <c r="AG184" s="378" t="s">
        <v>487</v>
      </c>
      <c r="AH184" s="342"/>
      <c r="AI184" s="342"/>
      <c r="AJ184" s="342"/>
      <c r="AK184" s="342"/>
      <c r="AL184" s="378" t="str">
        <f t="shared" si="81"/>
        <v/>
      </c>
      <c r="AM184" s="378">
        <f>IF(AE184='4 FORMULAS'!$D$50,AM183-(AM183*AL184),AM183)</f>
        <v>0.24</v>
      </c>
      <c r="AN184" s="378">
        <f>IF(AE184='4 FORMULAS'!$D$52,$AN183-(AN183*$AL184),AN183)</f>
        <v>0.4</v>
      </c>
      <c r="AO184" s="568"/>
      <c r="AP184" s="568"/>
      <c r="AQ184" s="514"/>
      <c r="AR184" s="514"/>
      <c r="AS184" s="510"/>
      <c r="AT184" s="513"/>
      <c r="AU184" s="510"/>
      <c r="AV184" s="513"/>
      <c r="AW184" s="515"/>
      <c r="AX184" s="510"/>
      <c r="AY184" s="510"/>
      <c r="AZ184" s="514"/>
      <c r="BA184" s="519"/>
      <c r="BB184" s="519"/>
      <c r="BC184" s="519"/>
      <c r="BD184" s="519"/>
      <c r="BE184" s="519"/>
      <c r="BF184" s="519"/>
      <c r="BG184" s="519"/>
      <c r="BH184" s="519"/>
      <c r="BI184" s="546"/>
      <c r="BJ184" s="546"/>
      <c r="BK184" s="546"/>
      <c r="BL184" s="546"/>
      <c r="BM184" s="545"/>
      <c r="BN184" s="519"/>
      <c r="BO184" s="535"/>
      <c r="BP184" s="535"/>
      <c r="BQ184" s="519"/>
      <c r="BR184" s="418"/>
      <c r="BS184" s="418"/>
      <c r="BT184" s="418"/>
      <c r="BU184" s="418"/>
    </row>
    <row r="185" spans="1:73" ht="66.75" customHeight="1" x14ac:dyDescent="0.25">
      <c r="A185" s="556" t="s">
        <v>641</v>
      </c>
      <c r="B185" s="556" t="s">
        <v>704</v>
      </c>
      <c r="C185" s="557" t="s">
        <v>178</v>
      </c>
      <c r="D185" s="557" t="s">
        <v>107</v>
      </c>
      <c r="E185" s="557" t="s">
        <v>766</v>
      </c>
      <c r="F185" s="557" t="s">
        <v>709</v>
      </c>
      <c r="G185" s="553" t="s">
        <v>767</v>
      </c>
      <c r="H185" s="542" t="str">
        <f t="shared" ref="H185" si="122">+CONCATENATE(D185," ",E185," ",F185," ",G185)</f>
        <v>Posibilidad de afectación reputacional por la rotacion de  funcionarios  debido a la desactualizacion de los procedimientos de gestion financiera y la no observancia del procedimiento de entrega del puesto de trabajo (acta) lo que ocasiona el incumplimiento de los requisitos de publicación de información financiera en el link de transparencia, generando riesgo de  afectación de la imagen institucional</v>
      </c>
      <c r="I185" s="357"/>
      <c r="J185" s="557" t="s">
        <v>193</v>
      </c>
      <c r="K185" s="558" t="str">
        <f>IFERROR(VLOOKUP('2 MAPA FINAL'!$J185,Tabla3[],2,0),"")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85" s="557">
        <v>12</v>
      </c>
      <c r="M185" s="558" t="str">
        <f>+IF(L185="","",IF(L185&lt;='3 FORMULA PROBABILIDADES'!$S$9,'3 FORMULA PROBABILIDADES'!$Q$9,IF(L185&lt;='3 FORMULA PROBABILIDADES'!$S$10,'3 FORMULA PROBABILIDADES'!$Q$10,IF(L185&lt;='3 FORMULA PROBABILIDADES'!$S$11,'3 FORMULA PROBABILIDADES'!$Q$11,IF(L185&lt;='3 FORMULA PROBABILIDADES'!$S$12,'3 FORMULA PROBABILIDADES'!$Q$12,IF(L185&gt;='3 FORMULA PROBABILIDADES'!$R$13,'3 FORMULA PROBABILIDADES'!$Q$13,""))))))</f>
        <v>La actividad que conlleva el riesgo se ejecuta de 3 a 24 veces por año</v>
      </c>
      <c r="N185" s="560">
        <f>+IF(M185="","",IF(M185='3 FORMULA PROBABILIDADES'!$Q$9, '3 FORMULA PROBABILIDADES'!$T$9,IF(M185='3 FORMULA PROBABILIDADES'!$Q$10, '3 FORMULA PROBABILIDADES'!$T$10,IF(M185='3 FORMULA PROBABILIDADES'!$Q$11, '3 FORMULA PROBABILIDADES'!$T$11,IF(M185='3 FORMULA PROBABILIDADES'!$Q$12, '3 FORMULA PROBABILIDADES'!$T$12,IF(M185='3 FORMULA PROBABILIDADES'!$Q$13, '3 FORMULA PROBABILIDADES'!$T$13))))))</f>
        <v>0.4</v>
      </c>
      <c r="O185" s="514" t="str">
        <f>+IF(M185="","",IF(M185='3 FORMULA PROBABILIDADES'!$Q$9, '3 FORMULA PROBABILIDADES'!$P$9,IF(M185='3 FORMULA PROBABILIDADES'!$Q$10, '3 FORMULA PROBABILIDADES'!$P$10,IF(M185='3 FORMULA PROBABILIDADES'!$Q$11, '3 FORMULA PROBABILIDADES'!$P$11,IF(M185='3 FORMULA PROBABILIDADES'!$Q$12, '3 FORMULA PROBABILIDADES'!$P$12,IF(M185='3 FORMULA PROBABILIDADES'!$Q$13, '3 FORMULA PROBABILIDADES'!$P$13))))))</f>
        <v>Baja</v>
      </c>
      <c r="P185" s="556" t="s">
        <v>263</v>
      </c>
      <c r="Q185" s="558" t="str">
        <f>+IF(P185="","",IF(P185="N/A","",IF(OR(P185='3 FORMULA PROBABILIDADES'!$X$9, P185='3 FORMULA PROBABILIDADES'!$Y$9), '3 FORMULA PROBABILIDADES'!$W$9,IF(OR(P185='3 FORMULA PROBABILIDADES'!$X$10, P185='3 FORMULA PROBABILIDADES'!$Y$10), '3 FORMULA PROBABILIDADES'!$W$10,IF(OR(P185='3 FORMULA PROBABILIDADES'!$X$11, P185='3 FORMULA PROBABILIDADES'!$Y$11), '3 FORMULA PROBABILIDADES'!$W$11,IF(OR(P185='3 FORMULA PROBABILIDADES'!$X$12, P185='3 FORMULA PROBABILIDADES'!$Y$12), '3 FORMULA PROBABILIDADES'!$W$12,IF(OR(P185='3 FORMULA PROBABILIDADES'!$X$13, P185='3 FORMULA PROBABILIDADES'!$Y$13), '3 FORMULA PROBABILIDADES'!$W$13)))))))</f>
        <v/>
      </c>
      <c r="R185" s="558" t="str">
        <f>+IF(P185="","",IF(P185="N/A","",IF(OR(P185='3 FORMULA PROBABILIDADES'!$X$9, P185='3 FORMULA PROBABILIDADES'!$Y$9), '3 FORMULA PROBABILIDADES'!$V$9,IF(OR(P185='3 FORMULA PROBABILIDADES'!$X$10, P185='3 FORMULA PROBABILIDADES'!$Y$10), '3 FORMULA PROBABILIDADES'!$V$10,IF(OR(P185='3 FORMULA PROBABILIDADES'!$X$11, P185='3 FORMULA PROBABILIDADES'!$Y$11), '3 FORMULA PROBABILIDADES'!$V$11,IF(OR(P185='3 FORMULA PROBABILIDADES'!$X$12, P185='3 FORMULA PROBABILIDADES'!$Y$12), '3 FORMULA PROBABILIDADES'!$V$12,IF(OR(P185='3 FORMULA PROBABILIDADES'!$X$13, P185='3 FORMULA PROBABILIDADES'!$Y$13), '3 FORMULA PROBABILIDADES'!$V$13)))))))</f>
        <v/>
      </c>
      <c r="S185" s="556" t="s">
        <v>380</v>
      </c>
      <c r="T185" s="560">
        <f>+IF(S185="","",IF(S185="N/A","",IF(OR(S185='3 FORMULA PROBABILIDADES'!$X$9, S185='3 FORMULA PROBABILIDADES'!$Y$9), '3 FORMULA PROBABILIDADES'!$W$9,IF(OR(S185='3 FORMULA PROBABILIDADES'!$X$10, S185='3 FORMULA PROBABILIDADES'!$Y$10), '3 FORMULA PROBABILIDADES'!$W$10,IF(OR(S185='3 FORMULA PROBABILIDADES'!$X$11, S185='3 FORMULA PROBABILIDADES'!$Y$11), '3 FORMULA PROBABILIDADES'!$W$11,IF(OR(S185='3 FORMULA PROBABILIDADES'!$X$12, S185='3 FORMULA PROBABILIDADES'!$Y$12), '3 FORMULA PROBABILIDADES'!$W$12,IF(OR(S185='3 FORMULA PROBABILIDADES'!$X$13, S185='3 FORMULA PROBABILIDADES'!$Y$13), '3 FORMULA PROBABILIDADES'!$W$13)))))))</f>
        <v>0.4</v>
      </c>
      <c r="U185" s="540" t="str">
        <f>+IF(S185="","",IF(S185="N/A","",IF(OR(S185='3 FORMULA PROBABILIDADES'!$X$9, S185='3 FORMULA PROBABILIDADES'!$Y$9), '3 FORMULA PROBABILIDADES'!$V$9,IF(OR(S185='3 FORMULA PROBABILIDADES'!$X$10, S185='3 FORMULA PROBABILIDADES'!$Y$10), '3 FORMULA PROBABILIDADES'!$V$10,IF(OR(S185='3 FORMULA PROBABILIDADES'!$X$11, S185='3 FORMULA PROBABILIDADES'!$Y$11), '3 FORMULA PROBABILIDADES'!$V$11,IF(OR(S185='3 FORMULA PROBABILIDADES'!$X$12, S185='3 FORMULA PROBABILIDADES'!$Y$12), '3 FORMULA PROBABILIDADES'!$V$12,IF(OR(S185='3 FORMULA PROBABILIDADES'!$X$13, S185='3 FORMULA PROBABILIDADES'!$Y$13), '3 FORMULA PROBABILIDADES'!$V$13)))))))</f>
        <v>Menor</v>
      </c>
      <c r="V185" s="560">
        <f t="shared" ref="V185" si="123">+IF(Q185="",T185,IF(T185="",Q185,IF(Q185&gt;T185,Q185,T185)))</f>
        <v>0.4</v>
      </c>
      <c r="W185" s="540" t="str">
        <f>+IF(V185="","",IF(V185='3 FORMULA PROBABILIDADES'!$W$9, '3 FORMULA PROBABILIDADES'!$V$9,IF(V185='3 FORMULA PROBABILIDADES'!$W$10, '3 FORMULA PROBABILIDADES'!$V$10,IF(V185='3 FORMULA PROBABILIDADES'!$W$11, '3 FORMULA PROBABILIDADES'!$V$11,IF(V185='3 FORMULA PROBABILIDADES'!$W$12, '3 FORMULA PROBABILIDADES'!$V$12,IF(V185='3 FORMULA PROBABILIDADES'!$W$13, '3 FORMULA PROBABILIDADES'!$V$13))))))</f>
        <v>Menor</v>
      </c>
      <c r="X185" s="348">
        <v>1</v>
      </c>
      <c r="Y185" s="334" t="s">
        <v>711</v>
      </c>
      <c r="Z185" s="340" t="s">
        <v>714</v>
      </c>
      <c r="AA185" s="380" t="s">
        <v>486</v>
      </c>
      <c r="AB185" s="376" t="str">
        <f t="shared" si="116"/>
        <v>La Directora Financiera fortalece los controles y procedimientos para la actualización oportuna de la información financiera en el link de transparencia, garantizando el cumplimiento de las obligaciones normativas y la correcta entrega del cargo cada vez que se requiera</v>
      </c>
      <c r="AC185" s="380" t="s">
        <v>143</v>
      </c>
      <c r="AD185" s="378">
        <v>0.25</v>
      </c>
      <c r="AE185" s="378" t="s">
        <v>149</v>
      </c>
      <c r="AF185" s="341" t="s">
        <v>155</v>
      </c>
      <c r="AG185" s="378">
        <v>0.15</v>
      </c>
      <c r="AH185" s="342" t="s">
        <v>145</v>
      </c>
      <c r="AI185" s="342" t="s">
        <v>236</v>
      </c>
      <c r="AJ185" s="342" t="s">
        <v>147</v>
      </c>
      <c r="AK185" s="342" t="s">
        <v>148</v>
      </c>
      <c r="AL185" s="378">
        <f t="shared" si="81"/>
        <v>0.4</v>
      </c>
      <c r="AM185" s="378">
        <f>IF(AE185='4 FORMULAS'!$D$50,N185-(N185*AL185),N185)</f>
        <v>0.24</v>
      </c>
      <c r="AN185" s="378">
        <f>IF(AE185='4 FORMULAS'!$D$52,$V185-($V185*$AL185),$V185)</f>
        <v>0.4</v>
      </c>
      <c r="AO185" s="568">
        <f t="shared" ref="AO185" si="124">+IF(AM190="","",AM190)</f>
        <v>0.24</v>
      </c>
      <c r="AP185" s="568">
        <f t="shared" ref="AP185" si="125">+IF(AN190="","",AN190)</f>
        <v>0.4</v>
      </c>
      <c r="AQ185" s="514" t="str">
        <f t="shared" ref="AQ185" si="126">+IF(W185="Leve","No requiere plan de acción",IF(W185="Menor","Bajo",IF(W185="Moderado","Moderado",IF(W185="Mayor","Alto",IF(W185="Catastrófico","Extremo",IF(W185="",""))))))</f>
        <v>Bajo</v>
      </c>
      <c r="AR185" s="514" t="s">
        <v>598</v>
      </c>
      <c r="AS185" s="508" t="s">
        <v>598</v>
      </c>
      <c r="AT185" s="511">
        <v>46142</v>
      </c>
      <c r="AU185" s="508" t="s">
        <v>718</v>
      </c>
      <c r="AV185" s="511">
        <v>46144</v>
      </c>
      <c r="AW185" s="515" t="s">
        <v>1114</v>
      </c>
      <c r="AX185" s="508"/>
      <c r="AY185" s="508"/>
      <c r="AZ185" s="514"/>
      <c r="BA185" s="517"/>
      <c r="BB185" s="517" t="s">
        <v>325</v>
      </c>
      <c r="BC185" s="517" t="s">
        <v>324</v>
      </c>
      <c r="BD185" s="517" t="s">
        <v>1025</v>
      </c>
      <c r="BE185" s="517" t="s">
        <v>324</v>
      </c>
      <c r="BF185" s="517" t="s">
        <v>324</v>
      </c>
      <c r="BG185" s="517" t="s">
        <v>1026</v>
      </c>
      <c r="BH185" s="517" t="s">
        <v>325</v>
      </c>
      <c r="BI185" s="546"/>
      <c r="BJ185" s="546"/>
      <c r="BK185" s="546"/>
      <c r="BL185" s="546"/>
      <c r="BM185" s="543"/>
      <c r="BN185" s="517"/>
      <c r="BO185" s="535"/>
      <c r="BP185" s="535"/>
      <c r="BQ185" s="517"/>
      <c r="BR185" s="418"/>
      <c r="BS185" s="418"/>
      <c r="BT185" s="418"/>
      <c r="BU185" s="418"/>
    </row>
    <row r="186" spans="1:73" ht="54" customHeight="1" x14ac:dyDescent="0.25">
      <c r="A186" s="554"/>
      <c r="B186" s="554"/>
      <c r="C186" s="557"/>
      <c r="D186" s="557"/>
      <c r="E186" s="557"/>
      <c r="F186" s="557"/>
      <c r="G186" s="554"/>
      <c r="H186" s="542"/>
      <c r="I186" s="357"/>
      <c r="J186" s="557"/>
      <c r="K186" s="558"/>
      <c r="L186" s="557"/>
      <c r="M186" s="558"/>
      <c r="N186" s="561"/>
      <c r="O186" s="514"/>
      <c r="P186" s="554"/>
      <c r="Q186" s="558"/>
      <c r="R186" s="558"/>
      <c r="S186" s="554"/>
      <c r="T186" s="561"/>
      <c r="U186" s="509"/>
      <c r="V186" s="561"/>
      <c r="W186" s="509"/>
      <c r="X186" s="348">
        <v>2</v>
      </c>
      <c r="Y186" s="334"/>
      <c r="Z186" s="340"/>
      <c r="AA186" s="340"/>
      <c r="AB186" s="376" t="str">
        <f t="shared" si="116"/>
        <v xml:space="preserve">  </v>
      </c>
      <c r="AC186" s="380"/>
      <c r="AD186" s="378" t="s">
        <v>487</v>
      </c>
      <c r="AE186" s="378" t="s">
        <v>487</v>
      </c>
      <c r="AF186" s="341"/>
      <c r="AG186" s="378" t="s">
        <v>487</v>
      </c>
      <c r="AH186" s="342"/>
      <c r="AI186" s="342"/>
      <c r="AJ186" s="342"/>
      <c r="AK186" s="342"/>
      <c r="AL186" s="378" t="str">
        <f t="shared" si="81"/>
        <v/>
      </c>
      <c r="AM186" s="378">
        <f>IF(AE186='4 FORMULAS'!$D$50,AM185-(AM185*AL186),AM185)</f>
        <v>0.24</v>
      </c>
      <c r="AN186" s="378">
        <f>IF(AE186='4 FORMULAS'!$D$52,$AN185-(AN185*$AL186),AN185)</f>
        <v>0.4</v>
      </c>
      <c r="AO186" s="568"/>
      <c r="AP186" s="568"/>
      <c r="AQ186" s="514"/>
      <c r="AR186" s="514"/>
      <c r="AS186" s="509"/>
      <c r="AT186" s="512"/>
      <c r="AU186" s="509"/>
      <c r="AV186" s="512"/>
      <c r="AW186" s="515"/>
      <c r="AX186" s="509"/>
      <c r="AY186" s="509"/>
      <c r="AZ186" s="514"/>
      <c r="BA186" s="518"/>
      <c r="BB186" s="518"/>
      <c r="BC186" s="518"/>
      <c r="BD186" s="518"/>
      <c r="BE186" s="518"/>
      <c r="BF186" s="518"/>
      <c r="BG186" s="518"/>
      <c r="BH186" s="518"/>
      <c r="BI186" s="546"/>
      <c r="BJ186" s="546"/>
      <c r="BK186" s="546"/>
      <c r="BL186" s="546"/>
      <c r="BM186" s="544"/>
      <c r="BN186" s="518"/>
      <c r="BO186" s="535"/>
      <c r="BP186" s="535"/>
      <c r="BQ186" s="518"/>
      <c r="BR186" s="418"/>
      <c r="BS186" s="418"/>
      <c r="BT186" s="418"/>
      <c r="BU186" s="418"/>
    </row>
    <row r="187" spans="1:73" ht="61.5" customHeight="1" x14ac:dyDescent="0.25">
      <c r="A187" s="554"/>
      <c r="B187" s="554"/>
      <c r="C187" s="557"/>
      <c r="D187" s="557"/>
      <c r="E187" s="557"/>
      <c r="F187" s="557"/>
      <c r="G187" s="554"/>
      <c r="H187" s="542"/>
      <c r="I187" s="357"/>
      <c r="J187" s="557"/>
      <c r="K187" s="558"/>
      <c r="L187" s="557"/>
      <c r="M187" s="558"/>
      <c r="N187" s="561"/>
      <c r="O187" s="514"/>
      <c r="P187" s="554"/>
      <c r="Q187" s="558"/>
      <c r="R187" s="558"/>
      <c r="S187" s="554"/>
      <c r="T187" s="561"/>
      <c r="U187" s="509"/>
      <c r="V187" s="561"/>
      <c r="W187" s="509"/>
      <c r="X187" s="348">
        <v>3</v>
      </c>
      <c r="Y187" s="334"/>
      <c r="Z187" s="340"/>
      <c r="AA187" s="340"/>
      <c r="AB187" s="376" t="str">
        <f t="shared" si="116"/>
        <v xml:space="preserve">  </v>
      </c>
      <c r="AC187" s="380"/>
      <c r="AD187" s="378" t="s">
        <v>487</v>
      </c>
      <c r="AE187" s="378" t="s">
        <v>487</v>
      </c>
      <c r="AF187" s="341"/>
      <c r="AG187" s="378" t="s">
        <v>487</v>
      </c>
      <c r="AH187" s="342"/>
      <c r="AI187" s="342"/>
      <c r="AJ187" s="342"/>
      <c r="AK187" s="342"/>
      <c r="AL187" s="378" t="str">
        <f t="shared" si="81"/>
        <v/>
      </c>
      <c r="AM187" s="378">
        <f>IF(AE187='4 FORMULAS'!$D$50,AM186-(AM186*AL187),AM186)</f>
        <v>0.24</v>
      </c>
      <c r="AN187" s="378">
        <f>IF(AE187='4 FORMULAS'!$D$52,$AN186-(AN186*$AL187),AN186)</f>
        <v>0.4</v>
      </c>
      <c r="AO187" s="568"/>
      <c r="AP187" s="568"/>
      <c r="AQ187" s="514"/>
      <c r="AR187" s="514"/>
      <c r="AS187" s="509"/>
      <c r="AT187" s="512"/>
      <c r="AU187" s="509"/>
      <c r="AV187" s="512"/>
      <c r="AW187" s="515"/>
      <c r="AX187" s="509"/>
      <c r="AY187" s="509"/>
      <c r="AZ187" s="514"/>
      <c r="BA187" s="518"/>
      <c r="BB187" s="518"/>
      <c r="BC187" s="518"/>
      <c r="BD187" s="518"/>
      <c r="BE187" s="518"/>
      <c r="BF187" s="518"/>
      <c r="BG187" s="518"/>
      <c r="BH187" s="518"/>
      <c r="BI187" s="546"/>
      <c r="BJ187" s="546"/>
      <c r="BK187" s="546"/>
      <c r="BL187" s="546"/>
      <c r="BM187" s="544"/>
      <c r="BN187" s="518"/>
      <c r="BO187" s="535"/>
      <c r="BP187" s="535"/>
      <c r="BQ187" s="518"/>
      <c r="BR187" s="418"/>
      <c r="BS187" s="418"/>
      <c r="BT187" s="418"/>
      <c r="BU187" s="418"/>
    </row>
    <row r="188" spans="1:73" ht="56.25" customHeight="1" x14ac:dyDescent="0.25">
      <c r="A188" s="554"/>
      <c r="B188" s="554"/>
      <c r="C188" s="557"/>
      <c r="D188" s="557"/>
      <c r="E188" s="557"/>
      <c r="F188" s="557"/>
      <c r="G188" s="554"/>
      <c r="H188" s="542"/>
      <c r="I188" s="357"/>
      <c r="J188" s="557"/>
      <c r="K188" s="558"/>
      <c r="L188" s="557"/>
      <c r="M188" s="558"/>
      <c r="N188" s="561"/>
      <c r="O188" s="514"/>
      <c r="P188" s="554"/>
      <c r="Q188" s="558"/>
      <c r="R188" s="558"/>
      <c r="S188" s="554"/>
      <c r="T188" s="561"/>
      <c r="U188" s="509"/>
      <c r="V188" s="561"/>
      <c r="W188" s="509"/>
      <c r="X188" s="348">
        <v>4</v>
      </c>
      <c r="Y188" s="334"/>
      <c r="Z188" s="340"/>
      <c r="AA188" s="340"/>
      <c r="AB188" s="376" t="str">
        <f t="shared" si="116"/>
        <v xml:space="preserve">  </v>
      </c>
      <c r="AC188" s="380"/>
      <c r="AD188" s="378" t="s">
        <v>487</v>
      </c>
      <c r="AE188" s="378" t="s">
        <v>487</v>
      </c>
      <c r="AF188" s="341"/>
      <c r="AG188" s="378" t="s">
        <v>487</v>
      </c>
      <c r="AH188" s="342"/>
      <c r="AI188" s="342"/>
      <c r="AJ188" s="342"/>
      <c r="AK188" s="342"/>
      <c r="AL188" s="378" t="str">
        <f t="shared" si="81"/>
        <v/>
      </c>
      <c r="AM188" s="378">
        <f>IF(AE188='4 FORMULAS'!$D$50,AM187-(AM187*AL188),AM187)</f>
        <v>0.24</v>
      </c>
      <c r="AN188" s="378">
        <f>IF(AE188='4 FORMULAS'!$D$52,$AN187-(AN187*$AL188),AN187)</f>
        <v>0.4</v>
      </c>
      <c r="AO188" s="568"/>
      <c r="AP188" s="568"/>
      <c r="AQ188" s="514"/>
      <c r="AR188" s="514"/>
      <c r="AS188" s="509"/>
      <c r="AT188" s="512"/>
      <c r="AU188" s="509"/>
      <c r="AV188" s="512"/>
      <c r="AW188" s="515"/>
      <c r="AX188" s="509"/>
      <c r="AY188" s="509"/>
      <c r="AZ188" s="514"/>
      <c r="BA188" s="518"/>
      <c r="BB188" s="518"/>
      <c r="BC188" s="518"/>
      <c r="BD188" s="518"/>
      <c r="BE188" s="518"/>
      <c r="BF188" s="518"/>
      <c r="BG188" s="518"/>
      <c r="BH188" s="518"/>
      <c r="BI188" s="546"/>
      <c r="BJ188" s="546"/>
      <c r="BK188" s="546"/>
      <c r="BL188" s="546"/>
      <c r="BM188" s="544"/>
      <c r="BN188" s="518"/>
      <c r="BO188" s="535"/>
      <c r="BP188" s="535"/>
      <c r="BQ188" s="518"/>
      <c r="BR188" s="418"/>
      <c r="BS188" s="418"/>
      <c r="BT188" s="418"/>
      <c r="BU188" s="418"/>
    </row>
    <row r="189" spans="1:73" ht="63.75" customHeight="1" x14ac:dyDescent="0.25">
      <c r="A189" s="554"/>
      <c r="B189" s="554"/>
      <c r="C189" s="557"/>
      <c r="D189" s="557"/>
      <c r="E189" s="557"/>
      <c r="F189" s="557"/>
      <c r="G189" s="554"/>
      <c r="H189" s="542"/>
      <c r="I189" s="357"/>
      <c r="J189" s="557"/>
      <c r="K189" s="558"/>
      <c r="L189" s="557"/>
      <c r="M189" s="558"/>
      <c r="N189" s="561"/>
      <c r="O189" s="514"/>
      <c r="P189" s="554"/>
      <c r="Q189" s="558"/>
      <c r="R189" s="558"/>
      <c r="S189" s="554"/>
      <c r="T189" s="561"/>
      <c r="U189" s="509"/>
      <c r="V189" s="561"/>
      <c r="W189" s="509"/>
      <c r="X189" s="348">
        <v>5</v>
      </c>
      <c r="Y189" s="334"/>
      <c r="Z189" s="340"/>
      <c r="AA189" s="340"/>
      <c r="AB189" s="376" t="str">
        <f t="shared" si="116"/>
        <v xml:space="preserve">  </v>
      </c>
      <c r="AC189" s="380"/>
      <c r="AD189" s="378" t="s">
        <v>487</v>
      </c>
      <c r="AE189" s="378" t="s">
        <v>487</v>
      </c>
      <c r="AF189" s="341"/>
      <c r="AG189" s="378" t="s">
        <v>487</v>
      </c>
      <c r="AH189" s="342"/>
      <c r="AI189" s="342"/>
      <c r="AJ189" s="342"/>
      <c r="AK189" s="342"/>
      <c r="AL189" s="378" t="str">
        <f t="shared" si="81"/>
        <v/>
      </c>
      <c r="AM189" s="378">
        <f>IF(AE189='4 FORMULAS'!$D$50,AM188-(AM188*AL189),AM188)</f>
        <v>0.24</v>
      </c>
      <c r="AN189" s="378">
        <f>IF(AE189='4 FORMULAS'!$D$52,$AN188-(AN188*$AL189),AN188)</f>
        <v>0.4</v>
      </c>
      <c r="AO189" s="568"/>
      <c r="AP189" s="568"/>
      <c r="AQ189" s="514"/>
      <c r="AR189" s="514"/>
      <c r="AS189" s="509"/>
      <c r="AT189" s="512"/>
      <c r="AU189" s="509"/>
      <c r="AV189" s="512"/>
      <c r="AW189" s="515"/>
      <c r="AX189" s="509"/>
      <c r="AY189" s="509"/>
      <c r="AZ189" s="514"/>
      <c r="BA189" s="518"/>
      <c r="BB189" s="518"/>
      <c r="BC189" s="518"/>
      <c r="BD189" s="518"/>
      <c r="BE189" s="518"/>
      <c r="BF189" s="518"/>
      <c r="BG189" s="518"/>
      <c r="BH189" s="518"/>
      <c r="BI189" s="546"/>
      <c r="BJ189" s="546"/>
      <c r="BK189" s="546"/>
      <c r="BL189" s="546"/>
      <c r="BM189" s="544"/>
      <c r="BN189" s="518"/>
      <c r="BO189" s="535"/>
      <c r="BP189" s="535"/>
      <c r="BQ189" s="518"/>
      <c r="BR189" s="418"/>
      <c r="BS189" s="418"/>
      <c r="BT189" s="418"/>
      <c r="BU189" s="418"/>
    </row>
    <row r="190" spans="1:73" ht="85.5" customHeight="1" thickBot="1" x14ac:dyDescent="0.3">
      <c r="A190" s="555"/>
      <c r="B190" s="555"/>
      <c r="C190" s="557"/>
      <c r="D190" s="557"/>
      <c r="E190" s="557"/>
      <c r="F190" s="557"/>
      <c r="G190" s="555"/>
      <c r="H190" s="542"/>
      <c r="I190" s="357"/>
      <c r="J190" s="557"/>
      <c r="K190" s="558"/>
      <c r="L190" s="557"/>
      <c r="M190" s="558"/>
      <c r="N190" s="561"/>
      <c r="O190" s="514"/>
      <c r="P190" s="555"/>
      <c r="Q190" s="558"/>
      <c r="R190" s="558"/>
      <c r="S190" s="555"/>
      <c r="T190" s="561"/>
      <c r="U190" s="510"/>
      <c r="V190" s="561"/>
      <c r="W190" s="510"/>
      <c r="X190" s="348">
        <v>6</v>
      </c>
      <c r="Y190" s="334"/>
      <c r="Z190" s="340"/>
      <c r="AA190" s="340"/>
      <c r="AB190" s="376" t="str">
        <f t="shared" si="116"/>
        <v xml:space="preserve">  </v>
      </c>
      <c r="AC190" s="380"/>
      <c r="AD190" s="378" t="s">
        <v>487</v>
      </c>
      <c r="AE190" s="378" t="s">
        <v>487</v>
      </c>
      <c r="AF190" s="341"/>
      <c r="AG190" s="378" t="s">
        <v>487</v>
      </c>
      <c r="AH190" s="342"/>
      <c r="AI190" s="342"/>
      <c r="AJ190" s="342"/>
      <c r="AK190" s="342"/>
      <c r="AL190" s="378" t="str">
        <f t="shared" si="81"/>
        <v/>
      </c>
      <c r="AM190" s="378">
        <f>IF(AE190='4 FORMULAS'!$D$50,AM189-(AM189*AL190),AM189)</f>
        <v>0.24</v>
      </c>
      <c r="AN190" s="378">
        <f>IF(AE190='4 FORMULAS'!$D$52,$AN189-(AN189*$AL190),AN189)</f>
        <v>0.4</v>
      </c>
      <c r="AO190" s="568"/>
      <c r="AP190" s="568"/>
      <c r="AQ190" s="514"/>
      <c r="AR190" s="514"/>
      <c r="AS190" s="510"/>
      <c r="AT190" s="513"/>
      <c r="AU190" s="510"/>
      <c r="AV190" s="513"/>
      <c r="AW190" s="515"/>
      <c r="AX190" s="510"/>
      <c r="AY190" s="510"/>
      <c r="AZ190" s="514"/>
      <c r="BA190" s="519"/>
      <c r="BB190" s="519"/>
      <c r="BC190" s="519"/>
      <c r="BD190" s="519"/>
      <c r="BE190" s="519"/>
      <c r="BF190" s="519"/>
      <c r="BG190" s="519"/>
      <c r="BH190" s="519"/>
      <c r="BI190" s="546"/>
      <c r="BJ190" s="546"/>
      <c r="BK190" s="546"/>
      <c r="BL190" s="546"/>
      <c r="BM190" s="545"/>
      <c r="BN190" s="519"/>
      <c r="BO190" s="535"/>
      <c r="BP190" s="535"/>
      <c r="BQ190" s="519"/>
      <c r="BR190" s="418"/>
      <c r="BS190" s="418"/>
      <c r="BT190" s="418"/>
      <c r="BU190" s="418"/>
    </row>
    <row r="191" spans="1:73" ht="54.75" customHeight="1" x14ac:dyDescent="0.25">
      <c r="A191" s="556" t="s">
        <v>642</v>
      </c>
      <c r="B191" s="556" t="s">
        <v>704</v>
      </c>
      <c r="C191" s="557" t="s">
        <v>178</v>
      </c>
      <c r="D191" s="557" t="s">
        <v>107</v>
      </c>
      <c r="E191" s="557" t="s">
        <v>768</v>
      </c>
      <c r="F191" s="557" t="s">
        <v>710</v>
      </c>
      <c r="G191" s="553" t="s">
        <v>1115</v>
      </c>
      <c r="H191" s="542" t="str">
        <f t="shared" ref="H191" si="127">+CONCATENATE(D191," ",E191," ",F191," ",G191)</f>
        <v>Posibilidad de afectación reputacional por el mal diligenciamiento de los formatos por parte delos contratistas debido a la falta de lineamientos actualizado para contratistas (OPS) lo que ocasiona demora en la radicación de cuentas en la SDH</v>
      </c>
      <c r="I191" s="357"/>
      <c r="J191" s="557" t="s">
        <v>193</v>
      </c>
      <c r="K191" s="558" t="str">
        <f>IFERROR(VLOOKUP('2 MAPA FINAL'!$J191,Tabla3[],2,0),"")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91" s="557">
        <v>12</v>
      </c>
      <c r="M191" s="558" t="str">
        <f>+IF(L191="","",IF(L191&lt;='3 FORMULA PROBABILIDADES'!$S$9,'3 FORMULA PROBABILIDADES'!$Q$9,IF(L191&lt;='3 FORMULA PROBABILIDADES'!$S$10,'3 FORMULA PROBABILIDADES'!$Q$10,IF(L191&lt;='3 FORMULA PROBABILIDADES'!$S$11,'3 FORMULA PROBABILIDADES'!$Q$11,IF(L191&lt;='3 FORMULA PROBABILIDADES'!$S$12,'3 FORMULA PROBABILIDADES'!$Q$12,IF(L191&gt;='3 FORMULA PROBABILIDADES'!$R$13,'3 FORMULA PROBABILIDADES'!$Q$13,""))))))</f>
        <v>La actividad que conlleva el riesgo se ejecuta de 3 a 24 veces por año</v>
      </c>
      <c r="N191" s="560">
        <f>+IF(M191="","",IF(M191='3 FORMULA PROBABILIDADES'!$Q$9, '3 FORMULA PROBABILIDADES'!$T$9,IF(M191='3 FORMULA PROBABILIDADES'!$Q$10, '3 FORMULA PROBABILIDADES'!$T$10,IF(M191='3 FORMULA PROBABILIDADES'!$Q$11, '3 FORMULA PROBABILIDADES'!$T$11,IF(M191='3 FORMULA PROBABILIDADES'!$Q$12, '3 FORMULA PROBABILIDADES'!$T$12,IF(M191='3 FORMULA PROBABILIDADES'!$Q$13, '3 FORMULA PROBABILIDADES'!$T$13))))))</f>
        <v>0.4</v>
      </c>
      <c r="O191" s="514" t="str">
        <f>+IF(M191="","",IF(M191='3 FORMULA PROBABILIDADES'!$Q$9, '3 FORMULA PROBABILIDADES'!$P$9,IF(M191='3 FORMULA PROBABILIDADES'!$Q$10, '3 FORMULA PROBABILIDADES'!$P$10,IF(M191='3 FORMULA PROBABILIDADES'!$Q$11, '3 FORMULA PROBABILIDADES'!$P$11,IF(M191='3 FORMULA PROBABILIDADES'!$Q$12, '3 FORMULA PROBABILIDADES'!$P$12,IF(M191='3 FORMULA PROBABILIDADES'!$Q$13, '3 FORMULA PROBABILIDADES'!$P$13))))))</f>
        <v>Baja</v>
      </c>
      <c r="P191" s="557" t="s">
        <v>263</v>
      </c>
      <c r="Q191" s="558" t="str">
        <f>+IF(P191="","",IF(P191="N/A","",IF(OR(P191='3 FORMULA PROBABILIDADES'!$X$9, P191='3 FORMULA PROBABILIDADES'!$Y$9), '3 FORMULA PROBABILIDADES'!$W$9,IF(OR(P191='3 FORMULA PROBABILIDADES'!$X$10, P191='3 FORMULA PROBABILIDADES'!$Y$10), '3 FORMULA PROBABILIDADES'!$W$10,IF(OR(P191='3 FORMULA PROBABILIDADES'!$X$11, P191='3 FORMULA PROBABILIDADES'!$Y$11), '3 FORMULA PROBABILIDADES'!$W$11,IF(OR(P191='3 FORMULA PROBABILIDADES'!$X$12, P191='3 FORMULA PROBABILIDADES'!$Y$12), '3 FORMULA PROBABILIDADES'!$W$12,IF(OR(P191='3 FORMULA PROBABILIDADES'!$X$13, P191='3 FORMULA PROBABILIDADES'!$Y$13), '3 FORMULA PROBABILIDADES'!$W$13)))))))</f>
        <v/>
      </c>
      <c r="R191" s="558" t="str">
        <f>+IF(P191="","",IF(P191="N/A","",IF(OR(P191='3 FORMULA PROBABILIDADES'!$X$9, P191='3 FORMULA PROBABILIDADES'!$Y$9), '3 FORMULA PROBABILIDADES'!$V$9,IF(OR(P191='3 FORMULA PROBABILIDADES'!$X$10, P191='3 FORMULA PROBABILIDADES'!$Y$10), '3 FORMULA PROBABILIDADES'!$V$10,IF(OR(P191='3 FORMULA PROBABILIDADES'!$X$11, P191='3 FORMULA PROBABILIDADES'!$Y$11), '3 FORMULA PROBABILIDADES'!$V$11,IF(OR(P191='3 FORMULA PROBABILIDADES'!$X$12, P191='3 FORMULA PROBABILIDADES'!$Y$12), '3 FORMULA PROBABILIDADES'!$V$12,IF(OR(P191='3 FORMULA PROBABILIDADES'!$X$13, P191='3 FORMULA PROBABILIDADES'!$Y$13), '3 FORMULA PROBABILIDADES'!$V$13)))))))</f>
        <v/>
      </c>
      <c r="S191" s="556" t="s">
        <v>379</v>
      </c>
      <c r="T191" s="560">
        <f>+IF(S191="","",IF(S191="N/A","",IF(OR(S191='3 FORMULA PROBABILIDADES'!$X$9, S191='3 FORMULA PROBABILIDADES'!$Y$9), '3 FORMULA PROBABILIDADES'!$W$9,IF(OR(S191='3 FORMULA PROBABILIDADES'!$X$10, S191='3 FORMULA PROBABILIDADES'!$Y$10), '3 FORMULA PROBABILIDADES'!$W$10,IF(OR(S191='3 FORMULA PROBABILIDADES'!$X$11, S191='3 FORMULA PROBABILIDADES'!$Y$11), '3 FORMULA PROBABILIDADES'!$W$11,IF(OR(S191='3 FORMULA PROBABILIDADES'!$X$12, S191='3 FORMULA PROBABILIDADES'!$Y$12), '3 FORMULA PROBABILIDADES'!$W$12,IF(OR(S191='3 FORMULA PROBABILIDADES'!$X$13, S191='3 FORMULA PROBABILIDADES'!$Y$13), '3 FORMULA PROBABILIDADES'!$W$13)))))))</f>
        <v>0.2</v>
      </c>
      <c r="U191" s="540" t="str">
        <f>+IF(S191="","",IF(S191="N/A","",IF(OR(S191='3 FORMULA PROBABILIDADES'!$X$9, S191='3 FORMULA PROBABILIDADES'!$Y$9), '3 FORMULA PROBABILIDADES'!$V$9,IF(OR(S191='3 FORMULA PROBABILIDADES'!$X$10, S191='3 FORMULA PROBABILIDADES'!$Y$10), '3 FORMULA PROBABILIDADES'!$V$10,IF(OR(S191='3 FORMULA PROBABILIDADES'!$X$11, S191='3 FORMULA PROBABILIDADES'!$Y$11), '3 FORMULA PROBABILIDADES'!$V$11,IF(OR(S191='3 FORMULA PROBABILIDADES'!$X$12, S191='3 FORMULA PROBABILIDADES'!$Y$12), '3 FORMULA PROBABILIDADES'!$V$12,IF(OR(S191='3 FORMULA PROBABILIDADES'!$X$13, S191='3 FORMULA PROBABILIDADES'!$Y$13), '3 FORMULA PROBABILIDADES'!$V$13)))))))</f>
        <v>Leve</v>
      </c>
      <c r="V191" s="560">
        <f t="shared" ref="V191" si="128">+IF(Q191="",T191,IF(T191="",Q191,IF(Q191&gt;T191,Q191,T191)))</f>
        <v>0.2</v>
      </c>
      <c r="W191" s="540" t="str">
        <f>+IF(V191="","",IF(V191='3 FORMULA PROBABILIDADES'!$W$9, '3 FORMULA PROBABILIDADES'!$V$9,IF(V191='3 FORMULA PROBABILIDADES'!$W$10, '3 FORMULA PROBABILIDADES'!$V$10,IF(V191='3 FORMULA PROBABILIDADES'!$W$11, '3 FORMULA PROBABILIDADES'!$V$11,IF(V191='3 FORMULA PROBABILIDADES'!$W$12, '3 FORMULA PROBABILIDADES'!$V$12,IF(V191='3 FORMULA PROBABILIDADES'!$W$13, '3 FORMULA PROBABILIDADES'!$V$13))))))</f>
        <v>Leve</v>
      </c>
      <c r="X191" s="348">
        <v>1</v>
      </c>
      <c r="Y191" s="334" t="s">
        <v>711</v>
      </c>
      <c r="Z191" s="340" t="s">
        <v>715</v>
      </c>
      <c r="AA191" s="380" t="s">
        <v>486</v>
      </c>
      <c r="AB191" s="376" t="str">
        <f t="shared" si="116"/>
        <v>La Directora Financiera establece lineamientos y mecanismos de validación para el correcto diligenciamiento de los formatos por parte de los contratistas (OPS) cada vez que se requiera</v>
      </c>
      <c r="AC191" s="380" t="s">
        <v>143</v>
      </c>
      <c r="AD191" s="378">
        <v>0.25</v>
      </c>
      <c r="AE191" s="378" t="s">
        <v>149</v>
      </c>
      <c r="AF191" s="341" t="s">
        <v>155</v>
      </c>
      <c r="AG191" s="378">
        <v>0.15</v>
      </c>
      <c r="AH191" s="342" t="s">
        <v>145</v>
      </c>
      <c r="AI191" s="342" t="s">
        <v>236</v>
      </c>
      <c r="AJ191" s="342" t="s">
        <v>147</v>
      </c>
      <c r="AK191" s="342" t="s">
        <v>148</v>
      </c>
      <c r="AL191" s="378">
        <f t="shared" si="81"/>
        <v>0.4</v>
      </c>
      <c r="AM191" s="378">
        <f>IF(AE191='4 FORMULAS'!$D$50,N191-(N191*AL191),N191)</f>
        <v>0.24</v>
      </c>
      <c r="AN191" s="378">
        <f>IF(AE191='4 FORMULAS'!$D$52,$V191-($V191*$AL191),$V191)</f>
        <v>0.2</v>
      </c>
      <c r="AO191" s="568">
        <f t="shared" ref="AO191" si="129">+IF(AM196="","",AM196)</f>
        <v>0.24</v>
      </c>
      <c r="AP191" s="577">
        <f t="shared" ref="AP191" si="130">+IF(AN196="","",AN196)</f>
        <v>0.2</v>
      </c>
      <c r="AQ191" s="514" t="str">
        <f t="shared" ref="AQ191" si="131">+IF(W191="Leve","No requiere plan de acción",IF(W191="Menor","Bajo",IF(W191="Moderado","Moderado",IF(W191="Mayor","Alto",IF(W191="Catastrófico","Extremo",IF(W191="",""))))))</f>
        <v>No requiere plan de acción</v>
      </c>
      <c r="AR191" s="514" t="s">
        <v>598</v>
      </c>
      <c r="AS191" s="508" t="s">
        <v>598</v>
      </c>
      <c r="AT191" s="511">
        <v>46142</v>
      </c>
      <c r="AU191" s="508" t="s">
        <v>719</v>
      </c>
      <c r="AV191" s="511">
        <v>46144</v>
      </c>
      <c r="AW191" s="515" t="s">
        <v>1116</v>
      </c>
      <c r="AX191" s="508"/>
      <c r="AY191" s="508"/>
      <c r="AZ191" s="514"/>
      <c r="BA191" s="517"/>
      <c r="BB191" s="517" t="s">
        <v>325</v>
      </c>
      <c r="BC191" s="517" t="s">
        <v>324</v>
      </c>
      <c r="BD191" s="517" t="s">
        <v>1027</v>
      </c>
      <c r="BE191" s="517" t="s">
        <v>324</v>
      </c>
      <c r="BF191" s="517" t="s">
        <v>324</v>
      </c>
      <c r="BG191" s="517" t="s">
        <v>1028</v>
      </c>
      <c r="BH191" s="517" t="s">
        <v>325</v>
      </c>
      <c r="BI191" s="546"/>
      <c r="BJ191" s="546"/>
      <c r="BK191" s="546"/>
      <c r="BL191" s="546"/>
      <c r="BM191" s="543"/>
      <c r="BN191" s="517"/>
      <c r="BO191" s="535"/>
      <c r="BP191" s="535"/>
      <c r="BQ191" s="517"/>
      <c r="BR191" s="418"/>
      <c r="BS191" s="418"/>
      <c r="BT191" s="418"/>
      <c r="BU191" s="418"/>
    </row>
    <row r="192" spans="1:73" ht="33" customHeight="1" x14ac:dyDescent="0.25">
      <c r="A192" s="554"/>
      <c r="B192" s="554"/>
      <c r="C192" s="557"/>
      <c r="D192" s="557"/>
      <c r="E192" s="557"/>
      <c r="F192" s="557"/>
      <c r="G192" s="554"/>
      <c r="H192" s="542"/>
      <c r="I192" s="357"/>
      <c r="J192" s="557"/>
      <c r="K192" s="558"/>
      <c r="L192" s="557"/>
      <c r="M192" s="558"/>
      <c r="N192" s="561"/>
      <c r="O192" s="514"/>
      <c r="P192" s="557"/>
      <c r="Q192" s="558"/>
      <c r="R192" s="558"/>
      <c r="S192" s="554"/>
      <c r="T192" s="561"/>
      <c r="U192" s="509"/>
      <c r="V192" s="561"/>
      <c r="W192" s="509"/>
      <c r="X192" s="348">
        <v>2</v>
      </c>
      <c r="Y192" s="334"/>
      <c r="Z192" s="334"/>
      <c r="AA192" s="334"/>
      <c r="AB192" s="376" t="str">
        <f t="shared" si="116"/>
        <v xml:space="preserve">  </v>
      </c>
      <c r="AC192" s="380"/>
      <c r="AD192" s="378" t="s">
        <v>487</v>
      </c>
      <c r="AE192" s="378" t="s">
        <v>487</v>
      </c>
      <c r="AF192" s="341"/>
      <c r="AG192" s="378" t="s">
        <v>487</v>
      </c>
      <c r="AH192" s="342"/>
      <c r="AI192" s="342"/>
      <c r="AJ192" s="342"/>
      <c r="AK192" s="342"/>
      <c r="AL192" s="378" t="str">
        <f t="shared" si="81"/>
        <v/>
      </c>
      <c r="AM192" s="378">
        <f>IF(AE192='4 FORMULAS'!$D$50,AM191-(AM191*AL192),AM191)</f>
        <v>0.24</v>
      </c>
      <c r="AN192" s="378">
        <f>IF(AE192='4 FORMULAS'!$D$52,$AN191-(AN191*$AL192),AN191)</f>
        <v>0.2</v>
      </c>
      <c r="AO192" s="568"/>
      <c r="AP192" s="538"/>
      <c r="AQ192" s="514"/>
      <c r="AR192" s="514"/>
      <c r="AS192" s="509"/>
      <c r="AT192" s="512"/>
      <c r="AU192" s="509"/>
      <c r="AV192" s="512"/>
      <c r="AW192" s="515"/>
      <c r="AX192" s="509"/>
      <c r="AY192" s="509"/>
      <c r="AZ192" s="514"/>
      <c r="BA192" s="518"/>
      <c r="BB192" s="518"/>
      <c r="BC192" s="518"/>
      <c r="BD192" s="518"/>
      <c r="BE192" s="518"/>
      <c r="BF192" s="518"/>
      <c r="BG192" s="518"/>
      <c r="BH192" s="518"/>
      <c r="BI192" s="546"/>
      <c r="BJ192" s="546"/>
      <c r="BK192" s="546"/>
      <c r="BL192" s="546"/>
      <c r="BM192" s="544"/>
      <c r="BN192" s="518"/>
      <c r="BO192" s="535"/>
      <c r="BP192" s="535"/>
      <c r="BQ192" s="518"/>
      <c r="BR192" s="418"/>
      <c r="BS192" s="418"/>
      <c r="BT192" s="418"/>
      <c r="BU192" s="418"/>
    </row>
    <row r="193" spans="1:73" ht="33" customHeight="1" x14ac:dyDescent="0.25">
      <c r="A193" s="554"/>
      <c r="B193" s="554"/>
      <c r="C193" s="557"/>
      <c r="D193" s="557"/>
      <c r="E193" s="557"/>
      <c r="F193" s="557"/>
      <c r="G193" s="554"/>
      <c r="H193" s="542"/>
      <c r="I193" s="357"/>
      <c r="J193" s="557"/>
      <c r="K193" s="558"/>
      <c r="L193" s="557"/>
      <c r="M193" s="558"/>
      <c r="N193" s="561"/>
      <c r="O193" s="514"/>
      <c r="P193" s="557"/>
      <c r="Q193" s="558"/>
      <c r="R193" s="558"/>
      <c r="S193" s="554"/>
      <c r="T193" s="561"/>
      <c r="U193" s="509"/>
      <c r="V193" s="561"/>
      <c r="W193" s="509"/>
      <c r="X193" s="348">
        <v>3</v>
      </c>
      <c r="Y193" s="334"/>
      <c r="Z193" s="334"/>
      <c r="AA193" s="334"/>
      <c r="AB193" s="376" t="str">
        <f t="shared" si="116"/>
        <v xml:space="preserve">  </v>
      </c>
      <c r="AC193" s="380"/>
      <c r="AD193" s="378" t="s">
        <v>487</v>
      </c>
      <c r="AE193" s="378" t="s">
        <v>487</v>
      </c>
      <c r="AF193" s="341"/>
      <c r="AG193" s="378" t="s">
        <v>487</v>
      </c>
      <c r="AH193" s="342"/>
      <c r="AI193" s="342"/>
      <c r="AJ193" s="342"/>
      <c r="AK193" s="342"/>
      <c r="AL193" s="378" t="str">
        <f t="shared" si="81"/>
        <v/>
      </c>
      <c r="AM193" s="378">
        <f>IF(AE193='4 FORMULAS'!$D$50,AM192-(AM192*AL193),AM192)</f>
        <v>0.24</v>
      </c>
      <c r="AN193" s="378">
        <f>IF(AE193='4 FORMULAS'!$D$52,$AN192-(AN192*$AL193),AN192)</f>
        <v>0.2</v>
      </c>
      <c r="AO193" s="568"/>
      <c r="AP193" s="538"/>
      <c r="AQ193" s="514"/>
      <c r="AR193" s="514"/>
      <c r="AS193" s="509"/>
      <c r="AT193" s="512"/>
      <c r="AU193" s="509"/>
      <c r="AV193" s="512"/>
      <c r="AW193" s="515"/>
      <c r="AX193" s="509"/>
      <c r="AY193" s="509"/>
      <c r="AZ193" s="514"/>
      <c r="BA193" s="518"/>
      <c r="BB193" s="518"/>
      <c r="BC193" s="518"/>
      <c r="BD193" s="518"/>
      <c r="BE193" s="518"/>
      <c r="BF193" s="518"/>
      <c r="BG193" s="518"/>
      <c r="BH193" s="518"/>
      <c r="BI193" s="546"/>
      <c r="BJ193" s="546"/>
      <c r="BK193" s="546"/>
      <c r="BL193" s="546"/>
      <c r="BM193" s="544"/>
      <c r="BN193" s="518"/>
      <c r="BO193" s="535"/>
      <c r="BP193" s="535"/>
      <c r="BQ193" s="518"/>
      <c r="BR193" s="418"/>
      <c r="BS193" s="418"/>
      <c r="BT193" s="418"/>
      <c r="BU193" s="418"/>
    </row>
    <row r="194" spans="1:73" ht="33" customHeight="1" x14ac:dyDescent="0.25">
      <c r="A194" s="554"/>
      <c r="B194" s="554"/>
      <c r="C194" s="557"/>
      <c r="D194" s="557"/>
      <c r="E194" s="557"/>
      <c r="F194" s="557"/>
      <c r="G194" s="554"/>
      <c r="H194" s="542"/>
      <c r="I194" s="357"/>
      <c r="J194" s="557"/>
      <c r="K194" s="558"/>
      <c r="L194" s="557"/>
      <c r="M194" s="558"/>
      <c r="N194" s="561"/>
      <c r="O194" s="514"/>
      <c r="P194" s="557"/>
      <c r="Q194" s="558"/>
      <c r="R194" s="558"/>
      <c r="S194" s="554"/>
      <c r="T194" s="561"/>
      <c r="U194" s="509"/>
      <c r="V194" s="561"/>
      <c r="W194" s="509"/>
      <c r="X194" s="348">
        <v>4</v>
      </c>
      <c r="Y194" s="334"/>
      <c r="Z194" s="334"/>
      <c r="AA194" s="334"/>
      <c r="AB194" s="376" t="str">
        <f t="shared" si="116"/>
        <v xml:space="preserve">  </v>
      </c>
      <c r="AC194" s="380"/>
      <c r="AD194" s="378" t="s">
        <v>487</v>
      </c>
      <c r="AE194" s="378" t="s">
        <v>487</v>
      </c>
      <c r="AF194" s="341"/>
      <c r="AG194" s="378" t="s">
        <v>487</v>
      </c>
      <c r="AH194" s="342"/>
      <c r="AI194" s="342"/>
      <c r="AJ194" s="342"/>
      <c r="AK194" s="342"/>
      <c r="AL194" s="378" t="str">
        <f t="shared" si="81"/>
        <v/>
      </c>
      <c r="AM194" s="378">
        <f>IF(AE194='4 FORMULAS'!$D$50,AM193-(AM193*AL194),AM193)</f>
        <v>0.24</v>
      </c>
      <c r="AN194" s="378">
        <f>IF(AE194='4 FORMULAS'!$D$52,$AN193-(AN193*$AL194),AN193)</f>
        <v>0.2</v>
      </c>
      <c r="AO194" s="568"/>
      <c r="AP194" s="538"/>
      <c r="AQ194" s="514"/>
      <c r="AR194" s="514"/>
      <c r="AS194" s="509"/>
      <c r="AT194" s="512"/>
      <c r="AU194" s="509"/>
      <c r="AV194" s="512"/>
      <c r="AW194" s="515"/>
      <c r="AX194" s="509"/>
      <c r="AY194" s="509"/>
      <c r="AZ194" s="514"/>
      <c r="BA194" s="518"/>
      <c r="BB194" s="518"/>
      <c r="BC194" s="518"/>
      <c r="BD194" s="518"/>
      <c r="BE194" s="518"/>
      <c r="BF194" s="518"/>
      <c r="BG194" s="518"/>
      <c r="BH194" s="518"/>
      <c r="BI194" s="546"/>
      <c r="BJ194" s="546"/>
      <c r="BK194" s="546"/>
      <c r="BL194" s="546"/>
      <c r="BM194" s="544"/>
      <c r="BN194" s="518"/>
      <c r="BO194" s="535"/>
      <c r="BP194" s="535"/>
      <c r="BQ194" s="518"/>
      <c r="BR194" s="418"/>
      <c r="BS194" s="418"/>
      <c r="BT194" s="418"/>
      <c r="BU194" s="418"/>
    </row>
    <row r="195" spans="1:73" ht="33" customHeight="1" x14ac:dyDescent="0.25">
      <c r="A195" s="554"/>
      <c r="B195" s="554"/>
      <c r="C195" s="557"/>
      <c r="D195" s="557"/>
      <c r="E195" s="557"/>
      <c r="F195" s="557"/>
      <c r="G195" s="554"/>
      <c r="H195" s="542"/>
      <c r="I195" s="357"/>
      <c r="J195" s="557"/>
      <c r="K195" s="558"/>
      <c r="L195" s="557"/>
      <c r="M195" s="558"/>
      <c r="N195" s="561"/>
      <c r="O195" s="514"/>
      <c r="P195" s="557"/>
      <c r="Q195" s="558"/>
      <c r="R195" s="558"/>
      <c r="S195" s="554"/>
      <c r="T195" s="561"/>
      <c r="U195" s="509"/>
      <c r="V195" s="561"/>
      <c r="W195" s="509"/>
      <c r="X195" s="348">
        <v>5</v>
      </c>
      <c r="Y195" s="334"/>
      <c r="Z195" s="334"/>
      <c r="AA195" s="334"/>
      <c r="AB195" s="376" t="str">
        <f t="shared" si="116"/>
        <v xml:space="preserve">  </v>
      </c>
      <c r="AC195" s="380"/>
      <c r="AD195" s="378" t="s">
        <v>487</v>
      </c>
      <c r="AE195" s="378" t="s">
        <v>487</v>
      </c>
      <c r="AF195" s="341"/>
      <c r="AG195" s="378" t="s">
        <v>487</v>
      </c>
      <c r="AH195" s="342"/>
      <c r="AI195" s="342"/>
      <c r="AJ195" s="342"/>
      <c r="AK195" s="342"/>
      <c r="AL195" s="378" t="str">
        <f t="shared" si="81"/>
        <v/>
      </c>
      <c r="AM195" s="378">
        <f>IF(AE195='4 FORMULAS'!$D$50,AM194-(AM194*AL195),AM194)</f>
        <v>0.24</v>
      </c>
      <c r="AN195" s="378">
        <f>IF(AE195='4 FORMULAS'!$D$52,$AN194-(AN194*$AL195),AN194)</f>
        <v>0.2</v>
      </c>
      <c r="AO195" s="568"/>
      <c r="AP195" s="538"/>
      <c r="AQ195" s="514"/>
      <c r="AR195" s="514"/>
      <c r="AS195" s="509"/>
      <c r="AT195" s="512"/>
      <c r="AU195" s="509"/>
      <c r="AV195" s="512"/>
      <c r="AW195" s="515"/>
      <c r="AX195" s="509"/>
      <c r="AY195" s="509"/>
      <c r="AZ195" s="514"/>
      <c r="BA195" s="518"/>
      <c r="BB195" s="518"/>
      <c r="BC195" s="518"/>
      <c r="BD195" s="518"/>
      <c r="BE195" s="518"/>
      <c r="BF195" s="518"/>
      <c r="BG195" s="518"/>
      <c r="BH195" s="518"/>
      <c r="BI195" s="546"/>
      <c r="BJ195" s="546"/>
      <c r="BK195" s="546"/>
      <c r="BL195" s="546"/>
      <c r="BM195" s="544"/>
      <c r="BN195" s="518"/>
      <c r="BO195" s="535"/>
      <c r="BP195" s="535"/>
      <c r="BQ195" s="518"/>
      <c r="BR195" s="418"/>
      <c r="BS195" s="418"/>
      <c r="BT195" s="418"/>
      <c r="BU195" s="418"/>
    </row>
    <row r="196" spans="1:73" ht="33.75" customHeight="1" thickBot="1" x14ac:dyDescent="0.3">
      <c r="A196" s="555"/>
      <c r="B196" s="555"/>
      <c r="C196" s="557"/>
      <c r="D196" s="557"/>
      <c r="E196" s="557"/>
      <c r="F196" s="557"/>
      <c r="G196" s="555"/>
      <c r="H196" s="542"/>
      <c r="I196" s="357"/>
      <c r="J196" s="557"/>
      <c r="K196" s="558"/>
      <c r="L196" s="557"/>
      <c r="M196" s="558"/>
      <c r="N196" s="561"/>
      <c r="O196" s="514"/>
      <c r="P196" s="557"/>
      <c r="Q196" s="558"/>
      <c r="R196" s="558"/>
      <c r="S196" s="555"/>
      <c r="T196" s="561"/>
      <c r="U196" s="510"/>
      <c r="V196" s="561"/>
      <c r="W196" s="510"/>
      <c r="X196" s="348">
        <v>6</v>
      </c>
      <c r="Y196" s="334"/>
      <c r="Z196" s="334"/>
      <c r="AA196" s="334"/>
      <c r="AB196" s="376" t="str">
        <f t="shared" si="116"/>
        <v xml:space="preserve">  </v>
      </c>
      <c r="AC196" s="380"/>
      <c r="AD196" s="378" t="s">
        <v>487</v>
      </c>
      <c r="AE196" s="378" t="s">
        <v>487</v>
      </c>
      <c r="AF196" s="341"/>
      <c r="AG196" s="378" t="s">
        <v>487</v>
      </c>
      <c r="AH196" s="342"/>
      <c r="AI196" s="342"/>
      <c r="AJ196" s="342"/>
      <c r="AK196" s="342"/>
      <c r="AL196" s="378" t="str">
        <f t="shared" si="81"/>
        <v/>
      </c>
      <c r="AM196" s="378">
        <f>IF(AE196='4 FORMULAS'!$D$50,AM195-(AM195*AL196),AM195)</f>
        <v>0.24</v>
      </c>
      <c r="AN196" s="378">
        <f>IF(AE196='4 FORMULAS'!$D$52,$AN195-(AN195*$AL196),AN195)</f>
        <v>0.2</v>
      </c>
      <c r="AO196" s="568"/>
      <c r="AP196" s="539"/>
      <c r="AQ196" s="514"/>
      <c r="AR196" s="514"/>
      <c r="AS196" s="510"/>
      <c r="AT196" s="513"/>
      <c r="AU196" s="510"/>
      <c r="AV196" s="513"/>
      <c r="AW196" s="515"/>
      <c r="AX196" s="510"/>
      <c r="AY196" s="510"/>
      <c r="AZ196" s="514"/>
      <c r="BA196" s="519"/>
      <c r="BB196" s="519"/>
      <c r="BC196" s="519"/>
      <c r="BD196" s="519"/>
      <c r="BE196" s="519"/>
      <c r="BF196" s="519"/>
      <c r="BG196" s="519"/>
      <c r="BH196" s="519"/>
      <c r="BI196" s="546"/>
      <c r="BJ196" s="546"/>
      <c r="BK196" s="546"/>
      <c r="BL196" s="546"/>
      <c r="BM196" s="545"/>
      <c r="BN196" s="519"/>
      <c r="BO196" s="535"/>
      <c r="BP196" s="535"/>
      <c r="BQ196" s="519"/>
      <c r="BR196" s="418"/>
      <c r="BS196" s="418"/>
      <c r="BT196" s="418"/>
      <c r="BU196" s="418"/>
    </row>
    <row r="197" spans="1:73" ht="33" customHeight="1" x14ac:dyDescent="0.25">
      <c r="A197" s="556" t="s">
        <v>643</v>
      </c>
      <c r="B197" s="557" t="s">
        <v>720</v>
      </c>
      <c r="C197" s="555" t="s">
        <v>178</v>
      </c>
      <c r="D197" s="555" t="s">
        <v>188</v>
      </c>
      <c r="E197" s="555" t="s">
        <v>721</v>
      </c>
      <c r="F197" s="555" t="s">
        <v>725</v>
      </c>
      <c r="G197" s="553"/>
      <c r="H197" s="542" t="str">
        <f t="shared" ref="H197" si="132">+CONCATENATE(D197," ",E197," ",F197," ",G197)</f>
        <v xml:space="preserve">Posibilidad de afectación económica y reputacional por la no entrega oportuna o incompleta de la información por parte de las dependencias de la Corporación. debido a que no se reciban los insumos requeridos por la Dirección Jurídica y asi evitar el vencimiento de los términos  en los productos del proceso (Conceptos, respuesta a acciones judiciales, cobro persuasivo). </v>
      </c>
      <c r="I197" s="357"/>
      <c r="J197" s="555" t="s">
        <v>193</v>
      </c>
      <c r="K197" s="558" t="str">
        <f>IFERROR(VLOOKUP('2 MAPA FINAL'!$J197,Tabla3[],2,0),"")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197" s="557">
        <v>130</v>
      </c>
      <c r="M197" s="558" t="str">
        <f>+IF(L197="","",IF(L197&lt;='3 FORMULA PROBABILIDADES'!$S$9,'3 FORMULA PROBABILIDADES'!$Q$9,IF(L197&lt;='3 FORMULA PROBABILIDADES'!$S$10,'3 FORMULA PROBABILIDADES'!$Q$10,IF(L197&lt;='3 FORMULA PROBABILIDADES'!$S$11,'3 FORMULA PROBABILIDADES'!$Q$11,IF(L197&lt;='3 FORMULA PROBABILIDADES'!$S$12,'3 FORMULA PROBABILIDADES'!$Q$12,IF(L197&gt;='3 FORMULA PROBABILIDADES'!$R$13,'3 FORMULA PROBABILIDADES'!$Q$13,""))))))</f>
        <v>La actividad que conlleva el riesgo se ejecuta de 25 a 500 veces por año</v>
      </c>
      <c r="N197" s="560">
        <f>+IF(M197="","",IF(M197='3 FORMULA PROBABILIDADES'!$Q$9, '3 FORMULA PROBABILIDADES'!$T$9,IF(M197='3 FORMULA PROBABILIDADES'!$Q$10, '3 FORMULA PROBABILIDADES'!$T$10,IF(M197='3 FORMULA PROBABILIDADES'!$Q$11, '3 FORMULA PROBABILIDADES'!$T$11,IF(M197='3 FORMULA PROBABILIDADES'!$Q$12, '3 FORMULA PROBABILIDADES'!$T$12,IF(M197='3 FORMULA PROBABILIDADES'!$Q$13, '3 FORMULA PROBABILIDADES'!$T$13))))))</f>
        <v>0.6</v>
      </c>
      <c r="O197" s="510" t="str">
        <f>+IF(M197="","",IF(M197='3 FORMULA PROBABILIDADES'!$Q$9, '3 FORMULA PROBABILIDADES'!$P$9,IF(M197='3 FORMULA PROBABILIDADES'!$Q$10, '3 FORMULA PROBABILIDADES'!$P$10,IF(M197='3 FORMULA PROBABILIDADES'!$Q$11, '3 FORMULA PROBABILIDADES'!$P$11,IF(M197='3 FORMULA PROBABILIDADES'!$Q$12, '3 FORMULA PROBABILIDADES'!$P$12,IF(M197='3 FORMULA PROBABILIDADES'!$Q$13, '3 FORMULA PROBABILIDADES'!$P$13))))))</f>
        <v>Media</v>
      </c>
      <c r="P197" s="556" t="s">
        <v>376</v>
      </c>
      <c r="Q197" s="560">
        <f>+IF(P197="","",IF(P197="N/A","",IF(OR(P197='3 FORMULA PROBABILIDADES'!$X$9, P197='3 FORMULA PROBABILIDADES'!$Y$9), '3 FORMULA PROBABILIDADES'!$W$9,IF(OR(P197='3 FORMULA PROBABILIDADES'!$X$10, P197='3 FORMULA PROBABILIDADES'!$Y$10), '3 FORMULA PROBABILIDADES'!$W$10,IF(OR(P197='3 FORMULA PROBABILIDADES'!$X$11, P197='3 FORMULA PROBABILIDADES'!$Y$11), '3 FORMULA PROBABILIDADES'!$W$11,IF(OR(P197='3 FORMULA PROBABILIDADES'!$X$12, P197='3 FORMULA PROBABILIDADES'!$Y$12), '3 FORMULA PROBABILIDADES'!$W$12,IF(OR(P197='3 FORMULA PROBABILIDADES'!$X$13, P197='3 FORMULA PROBABILIDADES'!$Y$13), '3 FORMULA PROBABILIDADES'!$W$13)))))))</f>
        <v>0.6</v>
      </c>
      <c r="R197" s="578" t="str">
        <f>+IF(P197="","",IF(P197="N/A","",IF(OR(P197='3 FORMULA PROBABILIDADES'!$X$9, P197='3 FORMULA PROBABILIDADES'!$Y$9), '3 FORMULA PROBABILIDADES'!$V$9,IF(OR(P197='3 FORMULA PROBABILIDADES'!$X$10, P197='3 FORMULA PROBABILIDADES'!$Y$10), '3 FORMULA PROBABILIDADES'!$V$10,IF(OR(P197='3 FORMULA PROBABILIDADES'!$X$11, P197='3 FORMULA PROBABILIDADES'!$Y$11), '3 FORMULA PROBABILIDADES'!$V$11,IF(OR(P197='3 FORMULA PROBABILIDADES'!$X$12, P197='3 FORMULA PROBABILIDADES'!$Y$12), '3 FORMULA PROBABILIDADES'!$V$12,IF(OR(P197='3 FORMULA PROBABILIDADES'!$X$13, P197='3 FORMULA PROBABILIDADES'!$Y$13), '3 FORMULA PROBABILIDADES'!$V$13)))))))</f>
        <v>Moderado</v>
      </c>
      <c r="S197" s="562" t="s">
        <v>381</v>
      </c>
      <c r="T197" s="560">
        <f>+IF(S197="","",IF(S197="N/A","",IF(OR(S197='3 FORMULA PROBABILIDADES'!$X$9, S197='3 FORMULA PROBABILIDADES'!$Y$9), '3 FORMULA PROBABILIDADES'!$W$9,IF(OR(S197='3 FORMULA PROBABILIDADES'!$X$10, S197='3 FORMULA PROBABILIDADES'!$Y$10), '3 FORMULA PROBABILIDADES'!$W$10,IF(OR(S197='3 FORMULA PROBABILIDADES'!$X$11, S197='3 FORMULA PROBABILIDADES'!$Y$11), '3 FORMULA PROBABILIDADES'!$W$11,IF(OR(S197='3 FORMULA PROBABILIDADES'!$X$12, S197='3 FORMULA PROBABILIDADES'!$Y$12), '3 FORMULA PROBABILIDADES'!$W$12,IF(OR(S197='3 FORMULA PROBABILIDADES'!$X$13, S197='3 FORMULA PROBABILIDADES'!$Y$13), '3 FORMULA PROBABILIDADES'!$W$13)))))))</f>
        <v>0.6</v>
      </c>
      <c r="U197" s="540" t="str">
        <f>+IF(S197="","",IF(S197="N/A","",IF(OR(S197='3 FORMULA PROBABILIDADES'!$X$9, S197='3 FORMULA PROBABILIDADES'!$Y$9), '3 FORMULA PROBABILIDADES'!$V$9,IF(OR(S197='3 FORMULA PROBABILIDADES'!$X$10, S197='3 FORMULA PROBABILIDADES'!$Y$10), '3 FORMULA PROBABILIDADES'!$V$10,IF(OR(S197='3 FORMULA PROBABILIDADES'!$X$11, S197='3 FORMULA PROBABILIDADES'!$Y$11), '3 FORMULA PROBABILIDADES'!$V$11,IF(OR(S197='3 FORMULA PROBABILIDADES'!$X$12, S197='3 FORMULA PROBABILIDADES'!$Y$12), '3 FORMULA PROBABILIDADES'!$V$12,IF(OR(S197='3 FORMULA PROBABILIDADES'!$X$13, S197='3 FORMULA PROBABILIDADES'!$Y$13), '3 FORMULA PROBABILIDADES'!$V$13)))))))</f>
        <v>Moderado</v>
      </c>
      <c r="V197" s="560">
        <f t="shared" ref="V197" si="133">+IF(Q197="",T197,IF(T197="",Q197,IF(Q197&gt;T197,Q197,T197)))</f>
        <v>0.6</v>
      </c>
      <c r="W197" s="540" t="str">
        <f>+IF(V197="","",IF(V197='3 FORMULA PROBABILIDADES'!$W$9, '3 FORMULA PROBABILIDADES'!$V$9,IF(V197='3 FORMULA PROBABILIDADES'!$W$10, '3 FORMULA PROBABILIDADES'!$V$10,IF(V197='3 FORMULA PROBABILIDADES'!$W$11, '3 FORMULA PROBABILIDADES'!$V$11,IF(V197='3 FORMULA PROBABILIDADES'!$W$12, '3 FORMULA PROBABILIDADES'!$V$12,IF(V197='3 FORMULA PROBABILIDADES'!$W$13, '3 FORMULA PROBABILIDADES'!$V$13))))))</f>
        <v>Moderado</v>
      </c>
      <c r="X197" s="348">
        <v>1</v>
      </c>
      <c r="Y197" s="379" t="s">
        <v>722</v>
      </c>
      <c r="Z197" s="379" t="s">
        <v>724</v>
      </c>
      <c r="AA197" s="379" t="s">
        <v>723</v>
      </c>
      <c r="AB197" s="376" t="str">
        <f t="shared" si="116"/>
        <v>El Director Jurídico realiza el seguimiento oportuno en la entrega de los insumos para responder los procesos  en los tiempos establecidos</v>
      </c>
      <c r="AC197" s="380" t="s">
        <v>143</v>
      </c>
      <c r="AD197" s="378">
        <v>0.25</v>
      </c>
      <c r="AE197" s="378" t="s">
        <v>149</v>
      </c>
      <c r="AF197" s="341" t="s">
        <v>155</v>
      </c>
      <c r="AG197" s="378">
        <v>0.15</v>
      </c>
      <c r="AH197" s="342" t="s">
        <v>145</v>
      </c>
      <c r="AI197" s="342" t="s">
        <v>146</v>
      </c>
      <c r="AJ197" s="342" t="s">
        <v>147</v>
      </c>
      <c r="AK197" s="342" t="s">
        <v>148</v>
      </c>
      <c r="AL197" s="378">
        <f t="shared" si="81"/>
        <v>0.4</v>
      </c>
      <c r="AM197" s="378">
        <f>IF(AE197='4 FORMULAS'!$D$50,N197-(N197*AL197),N197)</f>
        <v>0.36</v>
      </c>
      <c r="AN197" s="378">
        <f>IF(AE197='4 FORMULAS'!$D$52,$V197-($V197*$AL197),$V197)</f>
        <v>0.6</v>
      </c>
      <c r="AO197" s="568">
        <f t="shared" ref="AO197" si="134">+IF(AM202="","",AM202)</f>
        <v>0.36</v>
      </c>
      <c r="AP197" s="568">
        <f t="shared" ref="AP197" si="135">+IF(AN202="","",AN202)</f>
        <v>0.6</v>
      </c>
      <c r="AQ197" s="514" t="str">
        <f t="shared" ref="AQ197" si="136">+IF(W197="Leve","No requiere plan de acción",IF(W197="Menor","Bajo",IF(W197="Moderado","Moderado",IF(W197="Mayor","Alto",IF(W197="Catastrófico","Extremo",IF(W197="",""))))))</f>
        <v>Moderado</v>
      </c>
      <c r="AR197" s="514" t="s">
        <v>150</v>
      </c>
      <c r="AS197" s="511"/>
      <c r="AT197" s="511">
        <v>46129</v>
      </c>
      <c r="AU197" s="508" t="s">
        <v>726</v>
      </c>
      <c r="AV197" s="511">
        <v>46147</v>
      </c>
      <c r="AW197" s="508" t="s">
        <v>1117</v>
      </c>
      <c r="AX197" s="511"/>
      <c r="AY197" s="508"/>
      <c r="AZ197" s="514" t="s">
        <v>152</v>
      </c>
      <c r="BA197" s="517"/>
      <c r="BB197" s="517" t="s">
        <v>325</v>
      </c>
      <c r="BC197" s="517" t="s">
        <v>324</v>
      </c>
      <c r="BD197" s="517" t="s">
        <v>962</v>
      </c>
      <c r="BE197" s="517" t="s">
        <v>324</v>
      </c>
      <c r="BF197" s="517" t="s">
        <v>946</v>
      </c>
      <c r="BG197" s="517" t="s">
        <v>946</v>
      </c>
      <c r="BH197" s="517" t="s">
        <v>946</v>
      </c>
      <c r="BI197" s="519"/>
      <c r="BJ197" s="519"/>
      <c r="BK197" s="519"/>
      <c r="BL197" s="519"/>
      <c r="BM197" s="518"/>
      <c r="BN197" s="519"/>
      <c r="BO197" s="549">
        <v>1</v>
      </c>
      <c r="BP197" s="518"/>
      <c r="BQ197" s="517"/>
      <c r="BR197" s="418"/>
      <c r="BS197" s="418"/>
      <c r="BT197" s="418"/>
      <c r="BU197" s="418"/>
    </row>
    <row r="198" spans="1:73" ht="33" customHeight="1" x14ac:dyDescent="0.25">
      <c r="A198" s="554"/>
      <c r="B198" s="557"/>
      <c r="C198" s="557"/>
      <c r="D198" s="557"/>
      <c r="E198" s="557"/>
      <c r="F198" s="557"/>
      <c r="G198" s="554"/>
      <c r="H198" s="542"/>
      <c r="I198" s="357"/>
      <c r="J198" s="557"/>
      <c r="K198" s="558"/>
      <c r="L198" s="557"/>
      <c r="M198" s="558"/>
      <c r="N198" s="561"/>
      <c r="O198" s="514"/>
      <c r="P198" s="554"/>
      <c r="Q198" s="561"/>
      <c r="R198" s="579"/>
      <c r="S198" s="562"/>
      <c r="T198" s="561"/>
      <c r="U198" s="509"/>
      <c r="V198" s="561"/>
      <c r="W198" s="509"/>
      <c r="X198" s="348">
        <v>2</v>
      </c>
      <c r="Y198" s="334"/>
      <c r="Z198" s="334"/>
      <c r="AA198" s="334"/>
      <c r="AB198" s="376" t="str">
        <f t="shared" si="116"/>
        <v xml:space="preserve">  </v>
      </c>
      <c r="AC198" s="380"/>
      <c r="AD198" s="378" t="str">
        <f>+IFERROR(VLOOKUP($AC198,'4 FORMULAS'!$B$50:$C$52,2,0),"")</f>
        <v/>
      </c>
      <c r="AE198" s="378" t="str">
        <f>+IFERROR(VLOOKUP($L198,'4 FORMULAS'!$B$50:$D$52,3,0),"")</f>
        <v/>
      </c>
      <c r="AF198" s="341"/>
      <c r="AG198" s="378" t="str">
        <f>+IFERROR(VLOOKUP($AF198,'4 FORMULAS'!$B$53:$C$54,2,0),"")</f>
        <v/>
      </c>
      <c r="AH198" s="342"/>
      <c r="AI198" s="342"/>
      <c r="AJ198" s="342"/>
      <c r="AK198" s="342"/>
      <c r="AL198" s="378" t="str">
        <f t="shared" ref="AL198:AL261" si="137">+IFERROR($AD198+$AG198,"")</f>
        <v/>
      </c>
      <c r="AM198" s="378">
        <f>IF(AE198='4 FORMULAS'!$D$50,AM197-(AM197*AL198),AM197)</f>
        <v>0.36</v>
      </c>
      <c r="AN198" s="378">
        <f>IF(AE198='4 FORMULAS'!$D$52,$AN197-(AN197*$AL198),AN197)</f>
        <v>0.6</v>
      </c>
      <c r="AO198" s="568"/>
      <c r="AP198" s="568"/>
      <c r="AQ198" s="514"/>
      <c r="AR198" s="514"/>
      <c r="AS198" s="512"/>
      <c r="AT198" s="512"/>
      <c r="AU198" s="509"/>
      <c r="AV198" s="512"/>
      <c r="AW198" s="509"/>
      <c r="AX198" s="512"/>
      <c r="AY198" s="509"/>
      <c r="AZ198" s="514"/>
      <c r="BA198" s="518"/>
      <c r="BB198" s="518"/>
      <c r="BC198" s="518"/>
      <c r="BD198" s="518"/>
      <c r="BE198" s="518"/>
      <c r="BF198" s="518"/>
      <c r="BG198" s="518"/>
      <c r="BH198" s="518"/>
      <c r="BI198" s="535"/>
      <c r="BJ198" s="535"/>
      <c r="BK198" s="535"/>
      <c r="BL198" s="535"/>
      <c r="BM198" s="518"/>
      <c r="BN198" s="535"/>
      <c r="BO198" s="535"/>
      <c r="BP198" s="518"/>
      <c r="BQ198" s="518"/>
      <c r="BR198" s="418"/>
      <c r="BS198" s="418"/>
      <c r="BT198" s="418"/>
      <c r="BU198" s="418"/>
    </row>
    <row r="199" spans="1:73" ht="33" customHeight="1" x14ac:dyDescent="0.25">
      <c r="A199" s="554"/>
      <c r="B199" s="557"/>
      <c r="C199" s="557"/>
      <c r="D199" s="557"/>
      <c r="E199" s="557"/>
      <c r="F199" s="557"/>
      <c r="G199" s="554"/>
      <c r="H199" s="542"/>
      <c r="I199" s="357"/>
      <c r="J199" s="557"/>
      <c r="K199" s="558"/>
      <c r="L199" s="557"/>
      <c r="M199" s="558"/>
      <c r="N199" s="561"/>
      <c r="O199" s="514"/>
      <c r="P199" s="554"/>
      <c r="Q199" s="561"/>
      <c r="R199" s="579"/>
      <c r="S199" s="562"/>
      <c r="T199" s="561"/>
      <c r="U199" s="509"/>
      <c r="V199" s="561"/>
      <c r="W199" s="509"/>
      <c r="X199" s="348">
        <v>3</v>
      </c>
      <c r="Y199" s="334"/>
      <c r="Z199" s="334"/>
      <c r="AA199" s="334"/>
      <c r="AB199" s="376" t="str">
        <f t="shared" si="116"/>
        <v xml:space="preserve">  </v>
      </c>
      <c r="AC199" s="380"/>
      <c r="AD199" s="378" t="str">
        <f>+IFERROR(VLOOKUP($AC199,'4 FORMULAS'!$B$50:$C$52,2,0),"")</f>
        <v/>
      </c>
      <c r="AE199" s="378" t="str">
        <f>+IFERROR(VLOOKUP($L199,'4 FORMULAS'!$B$50:$D$52,3,0),"")</f>
        <v/>
      </c>
      <c r="AF199" s="341"/>
      <c r="AG199" s="378" t="str">
        <f>+IFERROR(VLOOKUP($AF199,'4 FORMULAS'!$B$53:$C$54,2,0),"")</f>
        <v/>
      </c>
      <c r="AH199" s="342"/>
      <c r="AI199" s="342"/>
      <c r="AJ199" s="342"/>
      <c r="AK199" s="342"/>
      <c r="AL199" s="378" t="str">
        <f t="shared" si="137"/>
        <v/>
      </c>
      <c r="AM199" s="378">
        <f>IF(AE199='4 FORMULAS'!$D$50,AM198-(AM198*AL199),AM198)</f>
        <v>0.36</v>
      </c>
      <c r="AN199" s="378">
        <f>IF(AE199='4 FORMULAS'!$D$52,$AN198-(AN198*$AL199),AN198)</f>
        <v>0.6</v>
      </c>
      <c r="AO199" s="568"/>
      <c r="AP199" s="568"/>
      <c r="AQ199" s="514"/>
      <c r="AR199" s="514"/>
      <c r="AS199" s="512"/>
      <c r="AT199" s="512"/>
      <c r="AU199" s="509"/>
      <c r="AV199" s="512"/>
      <c r="AW199" s="509"/>
      <c r="AX199" s="512"/>
      <c r="AY199" s="509"/>
      <c r="AZ199" s="514"/>
      <c r="BA199" s="518"/>
      <c r="BB199" s="518"/>
      <c r="BC199" s="518"/>
      <c r="BD199" s="518"/>
      <c r="BE199" s="518"/>
      <c r="BF199" s="518"/>
      <c r="BG199" s="518"/>
      <c r="BH199" s="518"/>
      <c r="BI199" s="535"/>
      <c r="BJ199" s="535"/>
      <c r="BK199" s="535"/>
      <c r="BL199" s="535"/>
      <c r="BM199" s="518"/>
      <c r="BN199" s="535"/>
      <c r="BO199" s="535"/>
      <c r="BP199" s="518"/>
      <c r="BQ199" s="518"/>
      <c r="BR199" s="418"/>
      <c r="BS199" s="418"/>
      <c r="BT199" s="418"/>
      <c r="BU199" s="418"/>
    </row>
    <row r="200" spans="1:73" ht="33" customHeight="1" x14ac:dyDescent="0.25">
      <c r="A200" s="554"/>
      <c r="B200" s="557"/>
      <c r="C200" s="557"/>
      <c r="D200" s="557"/>
      <c r="E200" s="557"/>
      <c r="F200" s="557"/>
      <c r="G200" s="554"/>
      <c r="H200" s="542"/>
      <c r="I200" s="357"/>
      <c r="J200" s="557"/>
      <c r="K200" s="558"/>
      <c r="L200" s="557"/>
      <c r="M200" s="558"/>
      <c r="N200" s="561"/>
      <c r="O200" s="514"/>
      <c r="P200" s="554"/>
      <c r="Q200" s="561"/>
      <c r="R200" s="579"/>
      <c r="S200" s="562"/>
      <c r="T200" s="561"/>
      <c r="U200" s="509"/>
      <c r="V200" s="561"/>
      <c r="W200" s="509"/>
      <c r="X200" s="348">
        <v>4</v>
      </c>
      <c r="Y200" s="334"/>
      <c r="Z200" s="334"/>
      <c r="AA200" s="334"/>
      <c r="AB200" s="376" t="str">
        <f t="shared" si="116"/>
        <v xml:space="preserve">  </v>
      </c>
      <c r="AC200" s="380"/>
      <c r="AD200" s="378" t="str">
        <f>+IFERROR(VLOOKUP($AC200,'4 FORMULAS'!$B$50:$C$52,2,0),"")</f>
        <v/>
      </c>
      <c r="AE200" s="378" t="str">
        <f>+IFERROR(VLOOKUP($L200,'4 FORMULAS'!$B$50:$D$52,3,0),"")</f>
        <v/>
      </c>
      <c r="AF200" s="341"/>
      <c r="AG200" s="378" t="str">
        <f>+IFERROR(VLOOKUP($AF200,'4 FORMULAS'!$B$53:$C$54,2,0),"")</f>
        <v/>
      </c>
      <c r="AH200" s="342"/>
      <c r="AI200" s="342"/>
      <c r="AJ200" s="342"/>
      <c r="AK200" s="342"/>
      <c r="AL200" s="378" t="str">
        <f t="shared" si="137"/>
        <v/>
      </c>
      <c r="AM200" s="378">
        <f>IF(AE200='4 FORMULAS'!$D$50,AM199-(AM199*AL200),AM199)</f>
        <v>0.36</v>
      </c>
      <c r="AN200" s="378">
        <f>IF(AE200='4 FORMULAS'!$D$52,$AN199-(AN199*$AL200),AN199)</f>
        <v>0.6</v>
      </c>
      <c r="AO200" s="568"/>
      <c r="AP200" s="568"/>
      <c r="AQ200" s="514"/>
      <c r="AR200" s="514"/>
      <c r="AS200" s="512"/>
      <c r="AT200" s="512"/>
      <c r="AU200" s="509"/>
      <c r="AV200" s="512"/>
      <c r="AW200" s="509"/>
      <c r="AX200" s="512"/>
      <c r="AY200" s="509"/>
      <c r="AZ200" s="514"/>
      <c r="BA200" s="518"/>
      <c r="BB200" s="518"/>
      <c r="BC200" s="518"/>
      <c r="BD200" s="518"/>
      <c r="BE200" s="518"/>
      <c r="BF200" s="518"/>
      <c r="BG200" s="518"/>
      <c r="BH200" s="518"/>
      <c r="BI200" s="535"/>
      <c r="BJ200" s="535"/>
      <c r="BK200" s="535"/>
      <c r="BL200" s="535"/>
      <c r="BM200" s="518"/>
      <c r="BN200" s="535"/>
      <c r="BO200" s="535"/>
      <c r="BP200" s="518"/>
      <c r="BQ200" s="518"/>
      <c r="BR200" s="418"/>
      <c r="BS200" s="418"/>
      <c r="BT200" s="418"/>
      <c r="BU200" s="418"/>
    </row>
    <row r="201" spans="1:73" ht="33" customHeight="1" x14ac:dyDescent="0.25">
      <c r="A201" s="554"/>
      <c r="B201" s="557"/>
      <c r="C201" s="557"/>
      <c r="D201" s="557"/>
      <c r="E201" s="557"/>
      <c r="F201" s="557"/>
      <c r="G201" s="554"/>
      <c r="H201" s="542"/>
      <c r="I201" s="357"/>
      <c r="J201" s="557"/>
      <c r="K201" s="558"/>
      <c r="L201" s="557"/>
      <c r="M201" s="558"/>
      <c r="N201" s="561"/>
      <c r="O201" s="514"/>
      <c r="P201" s="554"/>
      <c r="Q201" s="561"/>
      <c r="R201" s="579"/>
      <c r="S201" s="562"/>
      <c r="T201" s="561"/>
      <c r="U201" s="509"/>
      <c r="V201" s="561"/>
      <c r="W201" s="509"/>
      <c r="X201" s="348">
        <v>5</v>
      </c>
      <c r="Y201" s="334"/>
      <c r="Z201" s="334"/>
      <c r="AA201" s="334"/>
      <c r="AB201" s="376" t="str">
        <f t="shared" si="116"/>
        <v xml:space="preserve">  </v>
      </c>
      <c r="AC201" s="380"/>
      <c r="AD201" s="378" t="str">
        <f>+IFERROR(VLOOKUP($AC201,'4 FORMULAS'!$B$50:$C$52,2,0),"")</f>
        <v/>
      </c>
      <c r="AE201" s="378" t="str">
        <f>+IFERROR(VLOOKUP($L201,'4 FORMULAS'!$B$50:$D$52,3,0),"")</f>
        <v/>
      </c>
      <c r="AF201" s="341"/>
      <c r="AG201" s="378" t="str">
        <f>+IFERROR(VLOOKUP($AF201,'4 FORMULAS'!$B$53:$C$54,2,0),"")</f>
        <v/>
      </c>
      <c r="AH201" s="342"/>
      <c r="AI201" s="342"/>
      <c r="AJ201" s="342"/>
      <c r="AK201" s="342"/>
      <c r="AL201" s="378" t="str">
        <f t="shared" si="137"/>
        <v/>
      </c>
      <c r="AM201" s="378">
        <f>IF(AE201='4 FORMULAS'!$D$50,AM200-(AM200*AL201),AM200)</f>
        <v>0.36</v>
      </c>
      <c r="AN201" s="378">
        <f>IF(AE201='4 FORMULAS'!$D$52,$AN200-(AN200*$AL201),AN200)</f>
        <v>0.6</v>
      </c>
      <c r="AO201" s="568"/>
      <c r="AP201" s="568"/>
      <c r="AQ201" s="514"/>
      <c r="AR201" s="514"/>
      <c r="AS201" s="512"/>
      <c r="AT201" s="512"/>
      <c r="AU201" s="509"/>
      <c r="AV201" s="512"/>
      <c r="AW201" s="509"/>
      <c r="AX201" s="512"/>
      <c r="AY201" s="509"/>
      <c r="AZ201" s="514"/>
      <c r="BA201" s="518"/>
      <c r="BB201" s="518"/>
      <c r="BC201" s="518"/>
      <c r="BD201" s="518"/>
      <c r="BE201" s="518"/>
      <c r="BF201" s="518"/>
      <c r="BG201" s="518"/>
      <c r="BH201" s="518"/>
      <c r="BI201" s="535"/>
      <c r="BJ201" s="535"/>
      <c r="BK201" s="535"/>
      <c r="BL201" s="535"/>
      <c r="BM201" s="518"/>
      <c r="BN201" s="535"/>
      <c r="BO201" s="535"/>
      <c r="BP201" s="518"/>
      <c r="BQ201" s="518"/>
      <c r="BR201" s="418"/>
      <c r="BS201" s="418"/>
      <c r="BT201" s="418"/>
      <c r="BU201" s="418"/>
    </row>
    <row r="202" spans="1:73" ht="33.75" customHeight="1" thickBot="1" x14ac:dyDescent="0.3">
      <c r="A202" s="555"/>
      <c r="B202" s="557"/>
      <c r="C202" s="557"/>
      <c r="D202" s="557"/>
      <c r="E202" s="557"/>
      <c r="F202" s="557"/>
      <c r="G202" s="555"/>
      <c r="H202" s="542"/>
      <c r="I202" s="357"/>
      <c r="J202" s="557"/>
      <c r="K202" s="558"/>
      <c r="L202" s="557"/>
      <c r="M202" s="558"/>
      <c r="N202" s="561"/>
      <c r="O202" s="514"/>
      <c r="P202" s="555"/>
      <c r="Q202" s="561"/>
      <c r="R202" s="579"/>
      <c r="S202" s="562"/>
      <c r="T202" s="561"/>
      <c r="U202" s="510"/>
      <c r="V202" s="561"/>
      <c r="W202" s="510"/>
      <c r="X202" s="348">
        <v>6</v>
      </c>
      <c r="Y202" s="334"/>
      <c r="Z202" s="334"/>
      <c r="AA202" s="334"/>
      <c r="AB202" s="376" t="str">
        <f t="shared" si="116"/>
        <v xml:space="preserve">  </v>
      </c>
      <c r="AC202" s="380"/>
      <c r="AD202" s="378" t="str">
        <f>+IFERROR(VLOOKUP($AC202,'4 FORMULAS'!$B$50:$C$52,2,0),"")</f>
        <v/>
      </c>
      <c r="AE202" s="378" t="str">
        <f>+IFERROR(VLOOKUP($L202,'4 FORMULAS'!$B$50:$D$52,3,0),"")</f>
        <v/>
      </c>
      <c r="AF202" s="341"/>
      <c r="AG202" s="378" t="str">
        <f>+IFERROR(VLOOKUP($AF202,'4 FORMULAS'!$B$53:$C$54,2,0),"")</f>
        <v/>
      </c>
      <c r="AH202" s="342"/>
      <c r="AI202" s="342"/>
      <c r="AJ202" s="342"/>
      <c r="AK202" s="342"/>
      <c r="AL202" s="378" t="str">
        <f t="shared" si="137"/>
        <v/>
      </c>
      <c r="AM202" s="378">
        <f>IF(AE202='4 FORMULAS'!$D$50,AM201-(AM201*AL202),AM201)</f>
        <v>0.36</v>
      </c>
      <c r="AN202" s="378">
        <f>IF(AE202='4 FORMULAS'!$D$52,$AN201-(AN201*$AL202),AN201)</f>
        <v>0.6</v>
      </c>
      <c r="AO202" s="568"/>
      <c r="AP202" s="568"/>
      <c r="AQ202" s="514"/>
      <c r="AR202" s="514"/>
      <c r="AS202" s="513"/>
      <c r="AT202" s="513"/>
      <c r="AU202" s="510"/>
      <c r="AV202" s="513"/>
      <c r="AW202" s="510"/>
      <c r="AX202" s="513"/>
      <c r="AY202" s="510"/>
      <c r="AZ202" s="514"/>
      <c r="BA202" s="519"/>
      <c r="BB202" s="519"/>
      <c r="BC202" s="519"/>
      <c r="BD202" s="519"/>
      <c r="BE202" s="519"/>
      <c r="BF202" s="519"/>
      <c r="BG202" s="519"/>
      <c r="BH202" s="519"/>
      <c r="BI202" s="535"/>
      <c r="BJ202" s="535"/>
      <c r="BK202" s="535"/>
      <c r="BL202" s="535"/>
      <c r="BM202" s="519"/>
      <c r="BN202" s="535"/>
      <c r="BO202" s="535"/>
      <c r="BP202" s="519"/>
      <c r="BQ202" s="519"/>
      <c r="BR202" s="418"/>
      <c r="BS202" s="418"/>
      <c r="BT202" s="418"/>
      <c r="BU202" s="418"/>
    </row>
    <row r="203" spans="1:73" ht="66" customHeight="1" x14ac:dyDescent="0.25">
      <c r="A203" s="556" t="s">
        <v>644</v>
      </c>
      <c r="B203" s="557" t="s">
        <v>727</v>
      </c>
      <c r="C203" s="555" t="s">
        <v>178</v>
      </c>
      <c r="D203" s="555" t="s">
        <v>372</v>
      </c>
      <c r="E203" s="555" t="s">
        <v>729</v>
      </c>
      <c r="F203" s="555" t="s">
        <v>730</v>
      </c>
      <c r="G203" s="553" t="s">
        <v>728</v>
      </c>
      <c r="H203" s="542" t="str">
        <f t="shared" ref="H203" si="138">+CONCATENATE(D203," ",E203," ",F203," ",G203)</f>
        <v>Posibilidad de incumplimiento de los objetivos  institucionales relacionados con el acuerdo 977 por la ausencia de lineamientos de innovación ajustados a la naturaleza y competencias del Concejo de Bogotá D.C. debido a la desarticulación entre las iniciativas de innovación y la misionalidad de la Corporación lo que ocasiona una percepción desfavorable por parte de la ciudadanía respecto a la eficacia en el ejercicio de sus funciones.</v>
      </c>
      <c r="I203" s="357"/>
      <c r="J203" s="555" t="s">
        <v>193</v>
      </c>
      <c r="K203" s="558" t="str">
        <f>IFERROR(VLOOKUP('2 MAPA FINAL'!$J203,Tabla3[],2,0),"")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03" s="573">
        <v>1</v>
      </c>
      <c r="M203" s="558" t="str">
        <f>+IF(L203="","",IF(L203&lt;='3 FORMULA PROBABILIDADES'!$S$9,'3 FORMULA PROBABILIDADES'!$Q$9,IF(L203&lt;='3 FORMULA PROBABILIDADES'!$S$10,'3 FORMULA PROBABILIDADES'!$Q$10,IF(L203&lt;='3 FORMULA PROBABILIDADES'!$S$11,'3 FORMULA PROBABILIDADES'!$Q$11,IF(L203&lt;='3 FORMULA PROBABILIDADES'!$S$12,'3 FORMULA PROBABILIDADES'!$Q$12,IF(L203&gt;='3 FORMULA PROBABILIDADES'!$R$13,'3 FORMULA PROBABILIDADES'!$Q$13,""))))))</f>
        <v>La actividad que conlleva el riesgo se ejecuta como máximos 2 veces por año</v>
      </c>
      <c r="N203" s="560">
        <f>+IF(M203="","",IF(M203='3 FORMULA PROBABILIDADES'!$Q$9, '3 FORMULA PROBABILIDADES'!$T$9,IF(M203='3 FORMULA PROBABILIDADES'!$Q$10, '3 FORMULA PROBABILIDADES'!$T$10,IF(M203='3 FORMULA PROBABILIDADES'!$Q$11, '3 FORMULA PROBABILIDADES'!$T$11,IF(M203='3 FORMULA PROBABILIDADES'!$Q$12, '3 FORMULA PROBABILIDADES'!$T$12,IF(M203='3 FORMULA PROBABILIDADES'!$Q$13, '3 FORMULA PROBABILIDADES'!$T$13))))))</f>
        <v>0.2</v>
      </c>
      <c r="O203" s="510" t="str">
        <f>+IF(M203="","",IF(M203='3 FORMULA PROBABILIDADES'!$Q$9, '3 FORMULA PROBABILIDADES'!$P$9,IF(M203='3 FORMULA PROBABILIDADES'!$Q$10, '3 FORMULA PROBABILIDADES'!$P$10,IF(M203='3 FORMULA PROBABILIDADES'!$Q$11, '3 FORMULA PROBABILIDADES'!$P$11,IF(M203='3 FORMULA PROBABILIDADES'!$Q$12, '3 FORMULA PROBABILIDADES'!$P$12,IF(M203='3 FORMULA PROBABILIDADES'!$Q$13, '3 FORMULA PROBABILIDADES'!$P$13))))))</f>
        <v>Muy Baja</v>
      </c>
      <c r="P203" s="574" t="s">
        <v>375</v>
      </c>
      <c r="Q203" s="560">
        <f>+IF(P203="","",IF(P203="N/A","",IF(OR(P203='3 FORMULA PROBABILIDADES'!$X$9, P203='3 FORMULA PROBABILIDADES'!$Y$9), '3 FORMULA PROBABILIDADES'!$W$9,IF(OR(P203='3 FORMULA PROBABILIDADES'!$X$10, P203='3 FORMULA PROBABILIDADES'!$Y$10), '3 FORMULA PROBABILIDADES'!$W$10,IF(OR(P203='3 FORMULA PROBABILIDADES'!$X$11, P203='3 FORMULA PROBABILIDADES'!$Y$11), '3 FORMULA PROBABILIDADES'!$W$11,IF(OR(P203='3 FORMULA PROBABILIDADES'!$X$12, P203='3 FORMULA PROBABILIDADES'!$Y$12), '3 FORMULA PROBABILIDADES'!$W$12,IF(OR(P203='3 FORMULA PROBABILIDADES'!$X$13, P203='3 FORMULA PROBABILIDADES'!$Y$13), '3 FORMULA PROBABILIDADES'!$W$13)))))))</f>
        <v>0.4</v>
      </c>
      <c r="R203" s="510" t="str">
        <f>+IF(P203="","",IF(P203="N/A","",IF(OR(P203='3 FORMULA PROBABILIDADES'!$X$9, P203='3 FORMULA PROBABILIDADES'!$Y$9), '3 FORMULA PROBABILIDADES'!$V$9,IF(OR(P203='3 FORMULA PROBABILIDADES'!$X$10, P203='3 FORMULA PROBABILIDADES'!$Y$10), '3 FORMULA PROBABILIDADES'!$V$10,IF(OR(P203='3 FORMULA PROBABILIDADES'!$X$11, P203='3 FORMULA PROBABILIDADES'!$Y$11), '3 FORMULA PROBABILIDADES'!$V$11,IF(OR(P203='3 FORMULA PROBABILIDADES'!$X$12, P203='3 FORMULA PROBABILIDADES'!$Y$12), '3 FORMULA PROBABILIDADES'!$V$12,IF(OR(P203='3 FORMULA PROBABILIDADES'!$X$13, P203='3 FORMULA PROBABILIDADES'!$Y$13), '3 FORMULA PROBABILIDADES'!$V$13)))))))</f>
        <v>Menor</v>
      </c>
      <c r="S203" s="557" t="s">
        <v>382</v>
      </c>
      <c r="T203" s="560">
        <f>+IF(S203="","",IF(S203="N/A","",IF(OR(S203='3 FORMULA PROBABILIDADES'!$X$9, S203='3 FORMULA PROBABILIDADES'!$Y$9), '3 FORMULA PROBABILIDADES'!$W$9,IF(OR(S203='3 FORMULA PROBABILIDADES'!$X$10, S203='3 FORMULA PROBABILIDADES'!$Y$10), '3 FORMULA PROBABILIDADES'!$W$10,IF(OR(S203='3 FORMULA PROBABILIDADES'!$X$11, S203='3 FORMULA PROBABILIDADES'!$Y$11), '3 FORMULA PROBABILIDADES'!$W$11,IF(OR(S203='3 FORMULA PROBABILIDADES'!$X$12, S203='3 FORMULA PROBABILIDADES'!$Y$12), '3 FORMULA PROBABILIDADES'!$W$12,IF(OR(S203='3 FORMULA PROBABILIDADES'!$X$13, S203='3 FORMULA PROBABILIDADES'!$Y$13), '3 FORMULA PROBABILIDADES'!$W$13)))))))</f>
        <v>0.8</v>
      </c>
      <c r="U203" s="540" t="str">
        <f>+IF(S203="","",IF(S203="N/A","",IF(OR(S203='3 FORMULA PROBABILIDADES'!$X$9, S203='3 FORMULA PROBABILIDADES'!$Y$9), '3 FORMULA PROBABILIDADES'!$V$9,IF(OR(S203='3 FORMULA PROBABILIDADES'!$X$10, S203='3 FORMULA PROBABILIDADES'!$Y$10), '3 FORMULA PROBABILIDADES'!$V$10,IF(OR(S203='3 FORMULA PROBABILIDADES'!$X$11, S203='3 FORMULA PROBABILIDADES'!$Y$11), '3 FORMULA PROBABILIDADES'!$V$11,IF(OR(S203='3 FORMULA PROBABILIDADES'!$X$12, S203='3 FORMULA PROBABILIDADES'!$Y$12), '3 FORMULA PROBABILIDADES'!$V$12,IF(OR(S203='3 FORMULA PROBABILIDADES'!$X$13, S203='3 FORMULA PROBABILIDADES'!$Y$13), '3 FORMULA PROBABILIDADES'!$V$13)))))))</f>
        <v>Mayor</v>
      </c>
      <c r="V203" s="560">
        <f t="shared" ref="V203" si="139">+IF(Q203="",T203,IF(T203="",Q203,IF(Q203&gt;T203,Q203,T203)))</f>
        <v>0.8</v>
      </c>
      <c r="W203" s="540" t="str">
        <f>+IF(V203="","",IF(V203='3 FORMULA PROBABILIDADES'!$W$9, '3 FORMULA PROBABILIDADES'!$V$9,IF(V203='3 FORMULA PROBABILIDADES'!$W$10, '3 FORMULA PROBABILIDADES'!$V$10,IF(V203='3 FORMULA PROBABILIDADES'!$W$11, '3 FORMULA PROBABILIDADES'!$V$11,IF(V203='3 FORMULA PROBABILIDADES'!$W$12, '3 FORMULA PROBABILIDADES'!$V$12,IF(V203='3 FORMULA PROBABILIDADES'!$W$13, '3 FORMULA PROBABILIDADES'!$V$13))))))</f>
        <v>Mayor</v>
      </c>
      <c r="X203" s="348">
        <v>1</v>
      </c>
      <c r="Y203" s="379" t="s">
        <v>731</v>
      </c>
      <c r="Z203" s="379" t="s">
        <v>1118</v>
      </c>
      <c r="AA203" s="379" t="s">
        <v>732</v>
      </c>
      <c r="AB203" s="376" t="str">
        <f t="shared" si="116"/>
        <v>Subdirectora Técnica Participación y Relación con la Ciudadanía dirige el diseño de los lineamientos de innovación en coordinación con las áreas y procesos involucrados  la armonización del plan cuatrienal, referente a la política de Gestión del conocimiento e innovación.</v>
      </c>
      <c r="AC203" s="380" t="s">
        <v>143</v>
      </c>
      <c r="AD203" s="378">
        <v>0.25</v>
      </c>
      <c r="AE203" s="378" t="s">
        <v>149</v>
      </c>
      <c r="AF203" s="341" t="s">
        <v>155</v>
      </c>
      <c r="AG203" s="378">
        <v>0.15</v>
      </c>
      <c r="AH203" s="342" t="s">
        <v>166</v>
      </c>
      <c r="AI203" s="342" t="s">
        <v>146</v>
      </c>
      <c r="AJ203" s="342" t="s">
        <v>158</v>
      </c>
      <c r="AK203" s="342" t="s">
        <v>148</v>
      </c>
      <c r="AL203" s="378">
        <f t="shared" si="137"/>
        <v>0.4</v>
      </c>
      <c r="AM203" s="378">
        <f>IF(AE203='4 FORMULAS'!$D$50,N203-(N203*AL203),N203)</f>
        <v>0.12</v>
      </c>
      <c r="AN203" s="378">
        <f>IF(AE203='4 FORMULAS'!$D$52,$V203-($V203*$AL203),$V203)</f>
        <v>0.8</v>
      </c>
      <c r="AO203" s="568">
        <f t="shared" ref="AO203" si="140">+IF(AM208="","",AM208)</f>
        <v>0.12</v>
      </c>
      <c r="AP203" s="568">
        <f t="shared" ref="AP203" si="141">+IF(AN208="","",AN208)</f>
        <v>0.8</v>
      </c>
      <c r="AQ203" s="514" t="str">
        <f t="shared" ref="AQ203" si="142">+IF(W203="Leve","No requiere plan de acción",IF(W203="Menor","Bajo",IF(W203="Moderado","Moderado",IF(W203="Mayor","Alto",IF(W203="Catastrófico","Extremo",IF(W203="",""))))))</f>
        <v>Alto</v>
      </c>
      <c r="AR203" s="514" t="s">
        <v>150</v>
      </c>
      <c r="AS203" s="511"/>
      <c r="AT203" s="511"/>
      <c r="AU203" s="511" t="s">
        <v>733</v>
      </c>
      <c r="AV203" s="508" t="s">
        <v>734</v>
      </c>
      <c r="AW203" s="529" t="s">
        <v>1119</v>
      </c>
      <c r="AX203" s="508"/>
      <c r="AY203" s="511"/>
      <c r="AZ203" s="514"/>
      <c r="BA203" s="517" t="s">
        <v>152</v>
      </c>
      <c r="BB203" s="517" t="s">
        <v>325</v>
      </c>
      <c r="BC203" s="517" t="s">
        <v>324</v>
      </c>
      <c r="BD203" s="517" t="s">
        <v>943</v>
      </c>
      <c r="BE203" s="517" t="s">
        <v>324</v>
      </c>
      <c r="BF203" s="517" t="s">
        <v>944</v>
      </c>
      <c r="BG203" s="517"/>
      <c r="BH203" s="517"/>
      <c r="BI203" s="624" t="s">
        <v>735</v>
      </c>
      <c r="BJ203" s="518"/>
      <c r="BK203" s="519"/>
      <c r="BL203" s="519"/>
      <c r="BM203" s="519"/>
      <c r="BN203" s="519"/>
      <c r="BO203" s="518"/>
      <c r="BP203" s="519"/>
      <c r="BQ203" s="631" t="s">
        <v>631</v>
      </c>
      <c r="BR203" s="633"/>
      <c r="BS203" s="418"/>
      <c r="BT203" s="418"/>
      <c r="BU203" s="418"/>
    </row>
    <row r="204" spans="1:73" ht="16.5" x14ac:dyDescent="0.25">
      <c r="A204" s="554"/>
      <c r="B204" s="557"/>
      <c r="C204" s="557"/>
      <c r="D204" s="557"/>
      <c r="E204" s="557"/>
      <c r="F204" s="557"/>
      <c r="G204" s="554"/>
      <c r="H204" s="542"/>
      <c r="I204" s="357"/>
      <c r="J204" s="557"/>
      <c r="K204" s="558"/>
      <c r="L204" s="576"/>
      <c r="M204" s="558"/>
      <c r="N204" s="561"/>
      <c r="O204" s="514"/>
      <c r="P204" s="562"/>
      <c r="Q204" s="561"/>
      <c r="R204" s="514"/>
      <c r="S204" s="557"/>
      <c r="T204" s="561"/>
      <c r="U204" s="509"/>
      <c r="V204" s="561"/>
      <c r="W204" s="509"/>
      <c r="X204" s="348">
        <v>2</v>
      </c>
      <c r="Y204" s="334"/>
      <c r="Z204" s="334"/>
      <c r="AA204" s="334"/>
      <c r="AB204" s="376" t="str">
        <f t="shared" si="116"/>
        <v xml:space="preserve">  </v>
      </c>
      <c r="AC204" s="380"/>
      <c r="AD204" s="378" t="str">
        <f>+IFERROR(VLOOKUP($AC204,'4 FORMULAS'!$B$50:$C$52,2,0),"")</f>
        <v/>
      </c>
      <c r="AE204" s="378" t="str">
        <f>+IFERROR(VLOOKUP($L204,'4 FORMULAS'!$B$50:$D$52,3,0),"")</f>
        <v/>
      </c>
      <c r="AF204" s="341"/>
      <c r="AG204" s="378" t="str">
        <f>+IFERROR(VLOOKUP($AF204,'4 FORMULAS'!$B$53:$C$54,2,0),"")</f>
        <v/>
      </c>
      <c r="AH204" s="342"/>
      <c r="AI204" s="342"/>
      <c r="AJ204" s="342"/>
      <c r="AK204" s="342"/>
      <c r="AL204" s="378" t="str">
        <f t="shared" si="137"/>
        <v/>
      </c>
      <c r="AM204" s="378">
        <f>IF(AE204='4 FORMULAS'!$D$50,AM203-(AM203*AL204),AM203)</f>
        <v>0.12</v>
      </c>
      <c r="AN204" s="378">
        <f>IF(AE204='4 FORMULAS'!$D$52,$AN203-(AN203*$AL204),AN203)</f>
        <v>0.8</v>
      </c>
      <c r="AO204" s="568"/>
      <c r="AP204" s="568"/>
      <c r="AQ204" s="514"/>
      <c r="AR204" s="514"/>
      <c r="AS204" s="512"/>
      <c r="AT204" s="512"/>
      <c r="AU204" s="512"/>
      <c r="AV204" s="509"/>
      <c r="AW204" s="530"/>
      <c r="AX204" s="509"/>
      <c r="AY204" s="512"/>
      <c r="AZ204" s="514"/>
      <c r="BA204" s="518"/>
      <c r="BB204" s="518"/>
      <c r="BC204" s="518"/>
      <c r="BD204" s="518"/>
      <c r="BE204" s="518"/>
      <c r="BF204" s="518"/>
      <c r="BG204" s="518"/>
      <c r="BH204" s="518"/>
      <c r="BI204" s="518"/>
      <c r="BJ204" s="518"/>
      <c r="BK204" s="535"/>
      <c r="BL204" s="535"/>
      <c r="BM204" s="535"/>
      <c r="BN204" s="535"/>
      <c r="BO204" s="518"/>
      <c r="BP204" s="535"/>
      <c r="BQ204" s="632"/>
      <c r="BR204" s="633"/>
      <c r="BS204" s="418"/>
      <c r="BT204" s="418"/>
      <c r="BU204" s="418"/>
    </row>
    <row r="205" spans="1:73" ht="16.5" x14ac:dyDescent="0.25">
      <c r="A205" s="554"/>
      <c r="B205" s="557"/>
      <c r="C205" s="557"/>
      <c r="D205" s="557"/>
      <c r="E205" s="557"/>
      <c r="F205" s="557"/>
      <c r="G205" s="554"/>
      <c r="H205" s="542"/>
      <c r="I205" s="357"/>
      <c r="J205" s="557"/>
      <c r="K205" s="558"/>
      <c r="L205" s="576"/>
      <c r="M205" s="558"/>
      <c r="N205" s="561"/>
      <c r="O205" s="514"/>
      <c r="P205" s="562"/>
      <c r="Q205" s="561"/>
      <c r="R205" s="514"/>
      <c r="S205" s="557"/>
      <c r="T205" s="561"/>
      <c r="U205" s="509"/>
      <c r="V205" s="561"/>
      <c r="W205" s="509"/>
      <c r="X205" s="348">
        <v>3</v>
      </c>
      <c r="Y205" s="334"/>
      <c r="Z205" s="334"/>
      <c r="AA205" s="334"/>
      <c r="AB205" s="376" t="str">
        <f t="shared" si="116"/>
        <v xml:space="preserve">  </v>
      </c>
      <c r="AC205" s="380"/>
      <c r="AD205" s="378" t="str">
        <f>+IFERROR(VLOOKUP($AC205,'4 FORMULAS'!$B$50:$C$52,2,0),"")</f>
        <v/>
      </c>
      <c r="AE205" s="378" t="str">
        <f>+IFERROR(VLOOKUP($L205,'4 FORMULAS'!$B$50:$D$52,3,0),"")</f>
        <v/>
      </c>
      <c r="AF205" s="341"/>
      <c r="AG205" s="378" t="str">
        <f>+IFERROR(VLOOKUP($AF205,'4 FORMULAS'!$B$53:$C$54,2,0),"")</f>
        <v/>
      </c>
      <c r="AH205" s="342"/>
      <c r="AI205" s="342"/>
      <c r="AJ205" s="342"/>
      <c r="AK205" s="342"/>
      <c r="AL205" s="378" t="str">
        <f t="shared" si="137"/>
        <v/>
      </c>
      <c r="AM205" s="378">
        <f>IF(AE205='4 FORMULAS'!$D$50,AM204-(AM204*AL205),AM204)</f>
        <v>0.12</v>
      </c>
      <c r="AN205" s="378">
        <f>IF(AE205='4 FORMULAS'!$D$52,$AN204-(AN204*$AL205),AN204)</f>
        <v>0.8</v>
      </c>
      <c r="AO205" s="568"/>
      <c r="AP205" s="568"/>
      <c r="AQ205" s="514"/>
      <c r="AR205" s="514"/>
      <c r="AS205" s="512"/>
      <c r="AT205" s="512"/>
      <c r="AU205" s="512"/>
      <c r="AV205" s="509"/>
      <c r="AW205" s="530"/>
      <c r="AX205" s="509"/>
      <c r="AY205" s="512"/>
      <c r="AZ205" s="514"/>
      <c r="BA205" s="518"/>
      <c r="BB205" s="518"/>
      <c r="BC205" s="518"/>
      <c r="BD205" s="518"/>
      <c r="BE205" s="518"/>
      <c r="BF205" s="518"/>
      <c r="BG205" s="518"/>
      <c r="BH205" s="518"/>
      <c r="BI205" s="518"/>
      <c r="BJ205" s="518"/>
      <c r="BK205" s="535"/>
      <c r="BL205" s="535"/>
      <c r="BM205" s="535"/>
      <c r="BN205" s="535"/>
      <c r="BO205" s="518"/>
      <c r="BP205" s="535"/>
      <c r="BQ205" s="632"/>
      <c r="BR205" s="633"/>
      <c r="BS205" s="418"/>
      <c r="BT205" s="418"/>
      <c r="BU205" s="418"/>
    </row>
    <row r="206" spans="1:73" ht="16.5" x14ac:dyDescent="0.25">
      <c r="A206" s="554"/>
      <c r="B206" s="557"/>
      <c r="C206" s="557"/>
      <c r="D206" s="557"/>
      <c r="E206" s="557"/>
      <c r="F206" s="557"/>
      <c r="G206" s="554"/>
      <c r="H206" s="542"/>
      <c r="I206" s="357"/>
      <c r="J206" s="557"/>
      <c r="K206" s="558"/>
      <c r="L206" s="576"/>
      <c r="M206" s="558"/>
      <c r="N206" s="561"/>
      <c r="O206" s="514"/>
      <c r="P206" s="562"/>
      <c r="Q206" s="561"/>
      <c r="R206" s="514"/>
      <c r="S206" s="557"/>
      <c r="T206" s="561"/>
      <c r="U206" s="509"/>
      <c r="V206" s="561"/>
      <c r="W206" s="509"/>
      <c r="X206" s="348">
        <v>4</v>
      </c>
      <c r="Y206" s="334"/>
      <c r="Z206" s="334"/>
      <c r="AA206" s="334"/>
      <c r="AB206" s="376" t="str">
        <f t="shared" si="116"/>
        <v xml:space="preserve">  </v>
      </c>
      <c r="AC206" s="380"/>
      <c r="AD206" s="378" t="str">
        <f>+IFERROR(VLOOKUP($AC206,'4 FORMULAS'!$B$50:$C$52,2,0),"")</f>
        <v/>
      </c>
      <c r="AE206" s="378" t="str">
        <f>+IFERROR(VLOOKUP($L206,'4 FORMULAS'!$B$50:$D$52,3,0),"")</f>
        <v/>
      </c>
      <c r="AF206" s="341"/>
      <c r="AG206" s="378" t="str">
        <f>+IFERROR(VLOOKUP($AF206,'4 FORMULAS'!$B$53:$C$54,2,0),"")</f>
        <v/>
      </c>
      <c r="AH206" s="342"/>
      <c r="AI206" s="342"/>
      <c r="AJ206" s="342"/>
      <c r="AK206" s="342"/>
      <c r="AL206" s="378" t="str">
        <f t="shared" si="137"/>
        <v/>
      </c>
      <c r="AM206" s="378">
        <f>IF(AE206='4 FORMULAS'!$D$50,AM205-(AM205*AL206),AM205)</f>
        <v>0.12</v>
      </c>
      <c r="AN206" s="378">
        <f>IF(AE206='4 FORMULAS'!$D$52,$AN205-(AN205*$AL206),AN205)</f>
        <v>0.8</v>
      </c>
      <c r="AO206" s="568"/>
      <c r="AP206" s="568"/>
      <c r="AQ206" s="514"/>
      <c r="AR206" s="514"/>
      <c r="AS206" s="512"/>
      <c r="AT206" s="512"/>
      <c r="AU206" s="512"/>
      <c r="AV206" s="509"/>
      <c r="AW206" s="530"/>
      <c r="AX206" s="509"/>
      <c r="AY206" s="512"/>
      <c r="AZ206" s="514"/>
      <c r="BA206" s="518"/>
      <c r="BB206" s="518"/>
      <c r="BC206" s="518"/>
      <c r="BD206" s="518"/>
      <c r="BE206" s="518"/>
      <c r="BF206" s="518"/>
      <c r="BG206" s="518"/>
      <c r="BH206" s="518"/>
      <c r="BI206" s="518"/>
      <c r="BJ206" s="518"/>
      <c r="BK206" s="535"/>
      <c r="BL206" s="535"/>
      <c r="BM206" s="535"/>
      <c r="BN206" s="535"/>
      <c r="BO206" s="518"/>
      <c r="BP206" s="535"/>
      <c r="BQ206" s="632"/>
      <c r="BR206" s="633"/>
      <c r="BS206" s="418"/>
      <c r="BT206" s="418"/>
      <c r="BU206" s="418"/>
    </row>
    <row r="207" spans="1:73" ht="16.5" x14ac:dyDescent="0.25">
      <c r="A207" s="554"/>
      <c r="B207" s="557"/>
      <c r="C207" s="557"/>
      <c r="D207" s="557"/>
      <c r="E207" s="557"/>
      <c r="F207" s="557"/>
      <c r="G207" s="554"/>
      <c r="H207" s="542"/>
      <c r="I207" s="357"/>
      <c r="J207" s="557"/>
      <c r="K207" s="558"/>
      <c r="L207" s="576"/>
      <c r="M207" s="558"/>
      <c r="N207" s="561"/>
      <c r="O207" s="514"/>
      <c r="P207" s="562"/>
      <c r="Q207" s="561"/>
      <c r="R207" s="514"/>
      <c r="S207" s="557"/>
      <c r="T207" s="561"/>
      <c r="U207" s="509"/>
      <c r="V207" s="561"/>
      <c r="W207" s="509"/>
      <c r="X207" s="348">
        <v>5</v>
      </c>
      <c r="Y207" s="334"/>
      <c r="Z207" s="334"/>
      <c r="AA207" s="334"/>
      <c r="AB207" s="376" t="str">
        <f t="shared" si="116"/>
        <v xml:space="preserve">  </v>
      </c>
      <c r="AC207" s="380"/>
      <c r="AD207" s="378" t="str">
        <f>+IFERROR(VLOOKUP($AC207,'4 FORMULAS'!$B$50:$C$52,2,0),"")</f>
        <v/>
      </c>
      <c r="AE207" s="378" t="str">
        <f>+IFERROR(VLOOKUP($L207,'4 FORMULAS'!$B$50:$D$52,3,0),"")</f>
        <v/>
      </c>
      <c r="AF207" s="341"/>
      <c r="AG207" s="378" t="str">
        <f>+IFERROR(VLOOKUP($AF207,'4 FORMULAS'!$B$53:$C$54,2,0),"")</f>
        <v/>
      </c>
      <c r="AH207" s="342"/>
      <c r="AI207" s="342"/>
      <c r="AJ207" s="342"/>
      <c r="AK207" s="342"/>
      <c r="AL207" s="378" t="str">
        <f t="shared" si="137"/>
        <v/>
      </c>
      <c r="AM207" s="378">
        <f>IF(AE207='4 FORMULAS'!$D$50,AM206-(AM206*AL207),AM206)</f>
        <v>0.12</v>
      </c>
      <c r="AN207" s="378">
        <f>IF(AE207='4 FORMULAS'!$D$52,$AN206-(AN206*$AL207),AN206)</f>
        <v>0.8</v>
      </c>
      <c r="AO207" s="568"/>
      <c r="AP207" s="568"/>
      <c r="AQ207" s="514"/>
      <c r="AR207" s="514"/>
      <c r="AS207" s="512"/>
      <c r="AT207" s="512"/>
      <c r="AU207" s="512"/>
      <c r="AV207" s="509"/>
      <c r="AW207" s="530"/>
      <c r="AX207" s="509"/>
      <c r="AY207" s="512"/>
      <c r="AZ207" s="514"/>
      <c r="BA207" s="518"/>
      <c r="BB207" s="518"/>
      <c r="BC207" s="518"/>
      <c r="BD207" s="518"/>
      <c r="BE207" s="518"/>
      <c r="BF207" s="518"/>
      <c r="BG207" s="518"/>
      <c r="BH207" s="518"/>
      <c r="BI207" s="518"/>
      <c r="BJ207" s="518"/>
      <c r="BK207" s="535"/>
      <c r="BL207" s="535"/>
      <c r="BM207" s="535"/>
      <c r="BN207" s="535"/>
      <c r="BO207" s="518"/>
      <c r="BP207" s="535"/>
      <c r="BQ207" s="632"/>
      <c r="BR207" s="633"/>
      <c r="BS207" s="418"/>
      <c r="BT207" s="418"/>
      <c r="BU207" s="418"/>
    </row>
    <row r="208" spans="1:73" ht="17.25" thickBot="1" x14ac:dyDescent="0.3">
      <c r="A208" s="555"/>
      <c r="B208" s="557"/>
      <c r="C208" s="557"/>
      <c r="D208" s="557"/>
      <c r="E208" s="557"/>
      <c r="F208" s="557"/>
      <c r="G208" s="555"/>
      <c r="H208" s="542"/>
      <c r="I208" s="357"/>
      <c r="J208" s="557"/>
      <c r="K208" s="558"/>
      <c r="L208" s="576"/>
      <c r="M208" s="558"/>
      <c r="N208" s="561"/>
      <c r="O208" s="514"/>
      <c r="P208" s="562"/>
      <c r="Q208" s="561"/>
      <c r="R208" s="514"/>
      <c r="S208" s="557"/>
      <c r="T208" s="561"/>
      <c r="U208" s="510"/>
      <c r="V208" s="561"/>
      <c r="W208" s="510"/>
      <c r="X208" s="348">
        <v>6</v>
      </c>
      <c r="Y208" s="334"/>
      <c r="Z208" s="334"/>
      <c r="AA208" s="334"/>
      <c r="AB208" s="376" t="str">
        <f t="shared" si="116"/>
        <v xml:space="preserve">  </v>
      </c>
      <c r="AC208" s="380"/>
      <c r="AD208" s="378" t="str">
        <f>+IFERROR(VLOOKUP($AC208,'4 FORMULAS'!$B$50:$C$52,2,0),"")</f>
        <v/>
      </c>
      <c r="AE208" s="378" t="str">
        <f>+IFERROR(VLOOKUP($L208,'4 FORMULAS'!$B$50:$D$52,3,0),"")</f>
        <v/>
      </c>
      <c r="AF208" s="341"/>
      <c r="AG208" s="378" t="str">
        <f>+IFERROR(VLOOKUP($AF208,'4 FORMULAS'!$B$53:$C$54,2,0),"")</f>
        <v/>
      </c>
      <c r="AH208" s="342"/>
      <c r="AI208" s="342"/>
      <c r="AJ208" s="342"/>
      <c r="AK208" s="342"/>
      <c r="AL208" s="378" t="str">
        <f t="shared" si="137"/>
        <v/>
      </c>
      <c r="AM208" s="378">
        <f>IF(AE208='4 FORMULAS'!$D$50,AM207-(AM207*AL208),AM207)</f>
        <v>0.12</v>
      </c>
      <c r="AN208" s="378">
        <f>IF(AE208='4 FORMULAS'!$D$52,$AN207-(AN207*$AL208),AN207)</f>
        <v>0.8</v>
      </c>
      <c r="AO208" s="568"/>
      <c r="AP208" s="568"/>
      <c r="AQ208" s="514"/>
      <c r="AR208" s="514"/>
      <c r="AS208" s="513"/>
      <c r="AT208" s="513"/>
      <c r="AU208" s="513"/>
      <c r="AV208" s="510"/>
      <c r="AW208" s="531"/>
      <c r="AX208" s="510"/>
      <c r="AY208" s="513"/>
      <c r="AZ208" s="514"/>
      <c r="BA208" s="519"/>
      <c r="BB208" s="519"/>
      <c r="BC208" s="519"/>
      <c r="BD208" s="519"/>
      <c r="BE208" s="519"/>
      <c r="BF208" s="519"/>
      <c r="BG208" s="519"/>
      <c r="BH208" s="519"/>
      <c r="BI208" s="519"/>
      <c r="BJ208" s="519"/>
      <c r="BK208" s="535"/>
      <c r="BL208" s="535"/>
      <c r="BM208" s="535"/>
      <c r="BN208" s="535"/>
      <c r="BO208" s="519"/>
      <c r="BP208" s="535"/>
      <c r="BQ208" s="632"/>
      <c r="BR208" s="634"/>
      <c r="BS208" s="418"/>
      <c r="BT208" s="418"/>
      <c r="BU208" s="418"/>
    </row>
    <row r="209" spans="1:73" ht="66" customHeight="1" x14ac:dyDescent="0.25">
      <c r="A209" s="556" t="s">
        <v>645</v>
      </c>
      <c r="B209" s="557" t="s">
        <v>736</v>
      </c>
      <c r="C209" s="555" t="s">
        <v>178</v>
      </c>
      <c r="D209" s="555" t="s">
        <v>372</v>
      </c>
      <c r="E209" s="555" t="s">
        <v>738</v>
      </c>
      <c r="F209" s="555" t="s">
        <v>737</v>
      </c>
      <c r="G209" s="553" t="s">
        <v>740</v>
      </c>
      <c r="H209" s="542" t="str">
        <f t="shared" ref="H209" si="143">+CONCATENATE(D209," ",E209," ",F209," ",G209)</f>
        <v>Posibilidad de incumplimiento de los objetivos por las debilidades en el cumplimiento de los propósitos de mejora del Sistema de Control Interno debido a debilidades en la formulación de acciones que subsanen las  No Conformidades y recomendaciones generadas en los Informes de Auditoría Internas y Seguimiento comunicados por la Oficina de Control Interno.  lo que ocasiona la ausencia de mejora continua</v>
      </c>
      <c r="I209" s="357"/>
      <c r="J209" s="555" t="s">
        <v>193</v>
      </c>
      <c r="K209" s="558" t="str">
        <f>IFERROR(VLOOKUP('2 MAPA FINAL'!$J209,Tabla3[],2,0),"")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09" s="557">
        <v>10</v>
      </c>
      <c r="M209" s="558" t="str">
        <f>+IF(L209="","",IF(L209&lt;='3 FORMULA PROBABILIDADES'!$S$9,'3 FORMULA PROBABILIDADES'!$Q$9,IF(L209&lt;='3 FORMULA PROBABILIDADES'!$S$10,'3 FORMULA PROBABILIDADES'!$Q$10,IF(L209&lt;='3 FORMULA PROBABILIDADES'!$S$11,'3 FORMULA PROBABILIDADES'!$Q$11,IF(L209&lt;='3 FORMULA PROBABILIDADES'!$S$12,'3 FORMULA PROBABILIDADES'!$Q$12,IF(L209&gt;='3 FORMULA PROBABILIDADES'!$R$13,'3 FORMULA PROBABILIDADES'!$Q$13,""))))))</f>
        <v>La actividad que conlleva el riesgo se ejecuta de 3 a 24 veces por año</v>
      </c>
      <c r="N209" s="560">
        <f>+IF(M209="","",IF(M209='3 FORMULA PROBABILIDADES'!$Q$9, '3 FORMULA PROBABILIDADES'!$T$9,IF(M209='3 FORMULA PROBABILIDADES'!$Q$10, '3 FORMULA PROBABILIDADES'!$T$10,IF(M209='3 FORMULA PROBABILIDADES'!$Q$11, '3 FORMULA PROBABILIDADES'!$T$11,IF(M209='3 FORMULA PROBABILIDADES'!$Q$12, '3 FORMULA PROBABILIDADES'!$T$12,IF(M209='3 FORMULA PROBABILIDADES'!$Q$13, '3 FORMULA PROBABILIDADES'!$T$13))))))</f>
        <v>0.4</v>
      </c>
      <c r="O209" s="510" t="str">
        <f>+IF(M209="","",IF(M209='3 FORMULA PROBABILIDADES'!$Q$9, '3 FORMULA PROBABILIDADES'!$P$9,IF(M209='3 FORMULA PROBABILIDADES'!$Q$10, '3 FORMULA PROBABILIDADES'!$P$10,IF(M209='3 FORMULA PROBABILIDADES'!$Q$11, '3 FORMULA PROBABILIDADES'!$P$11,IF(M209='3 FORMULA PROBABILIDADES'!$Q$12, '3 FORMULA PROBABILIDADES'!$P$12,IF(M209='3 FORMULA PROBABILIDADES'!$Q$13, '3 FORMULA PROBABILIDADES'!$P$13))))))</f>
        <v>Baja</v>
      </c>
      <c r="P209" s="557" t="s">
        <v>267</v>
      </c>
      <c r="Q209" s="560">
        <f>+IF(P209="","",IF(P209="N/A","",IF(OR(P209='3 FORMULA PROBABILIDADES'!$X$9, P209='3 FORMULA PROBABILIDADES'!$Y$9), '3 FORMULA PROBABILIDADES'!$W$9,IF(OR(P209='3 FORMULA PROBABILIDADES'!$X$10, P209='3 FORMULA PROBABILIDADES'!$Y$10), '3 FORMULA PROBABILIDADES'!$W$10,IF(OR(P209='3 FORMULA PROBABILIDADES'!$X$11, P209='3 FORMULA PROBABILIDADES'!$Y$11), '3 FORMULA PROBABILIDADES'!$W$11,IF(OR(P209='3 FORMULA PROBABILIDADES'!$X$12, P209='3 FORMULA PROBABILIDADES'!$Y$12), '3 FORMULA PROBABILIDADES'!$W$12,IF(OR(P209='3 FORMULA PROBABILIDADES'!$X$13, P209='3 FORMULA PROBABILIDADES'!$Y$13), '3 FORMULA PROBABILIDADES'!$W$13)))))))</f>
        <v>0.2</v>
      </c>
      <c r="R209" s="510" t="str">
        <f>+IF(P209="","",IF(P209="N/A","",IF(OR(P209='3 FORMULA PROBABILIDADES'!$X$9, P209='3 FORMULA PROBABILIDADES'!$Y$9), '3 FORMULA PROBABILIDADES'!$V$9,IF(OR(P209='3 FORMULA PROBABILIDADES'!$X$10, P209='3 FORMULA PROBABILIDADES'!$Y$10), '3 FORMULA PROBABILIDADES'!$V$10,IF(OR(P209='3 FORMULA PROBABILIDADES'!$X$11, P209='3 FORMULA PROBABILIDADES'!$Y$11), '3 FORMULA PROBABILIDADES'!$V$11,IF(OR(P209='3 FORMULA PROBABILIDADES'!$X$12, P209='3 FORMULA PROBABILIDADES'!$Y$12), '3 FORMULA PROBABILIDADES'!$V$12,IF(OR(P209='3 FORMULA PROBABILIDADES'!$X$13, P209='3 FORMULA PROBABILIDADES'!$Y$13), '3 FORMULA PROBABILIDADES'!$V$13)))))))</f>
        <v>Leve</v>
      </c>
      <c r="S209" s="557" t="s">
        <v>380</v>
      </c>
      <c r="T209" s="560">
        <f>+IF(S209="","",IF(S209="N/A","",IF(OR(S209='3 FORMULA PROBABILIDADES'!$X$9, S209='3 FORMULA PROBABILIDADES'!$Y$9), '3 FORMULA PROBABILIDADES'!$W$9,IF(OR(S209='3 FORMULA PROBABILIDADES'!$X$10, S209='3 FORMULA PROBABILIDADES'!$Y$10), '3 FORMULA PROBABILIDADES'!$W$10,IF(OR(S209='3 FORMULA PROBABILIDADES'!$X$11, S209='3 FORMULA PROBABILIDADES'!$Y$11), '3 FORMULA PROBABILIDADES'!$W$11,IF(OR(S209='3 FORMULA PROBABILIDADES'!$X$12, S209='3 FORMULA PROBABILIDADES'!$Y$12), '3 FORMULA PROBABILIDADES'!$W$12,IF(OR(S209='3 FORMULA PROBABILIDADES'!$X$13, S209='3 FORMULA PROBABILIDADES'!$Y$13), '3 FORMULA PROBABILIDADES'!$W$13)))))))</f>
        <v>0.4</v>
      </c>
      <c r="U209" s="540" t="str">
        <f>+IF(S209="","",IF(S209="N/A","",IF(OR(S209='3 FORMULA PROBABILIDADES'!$X$9, S209='3 FORMULA PROBABILIDADES'!$Y$9), '3 FORMULA PROBABILIDADES'!$V$9,IF(OR(S209='3 FORMULA PROBABILIDADES'!$X$10, S209='3 FORMULA PROBABILIDADES'!$Y$10), '3 FORMULA PROBABILIDADES'!$V$10,IF(OR(S209='3 FORMULA PROBABILIDADES'!$X$11, S209='3 FORMULA PROBABILIDADES'!$Y$11), '3 FORMULA PROBABILIDADES'!$V$11,IF(OR(S209='3 FORMULA PROBABILIDADES'!$X$12, S209='3 FORMULA PROBABILIDADES'!$Y$12), '3 FORMULA PROBABILIDADES'!$V$12,IF(OR(S209='3 FORMULA PROBABILIDADES'!$X$13, S209='3 FORMULA PROBABILIDADES'!$Y$13), '3 FORMULA PROBABILIDADES'!$V$13)))))))</f>
        <v>Menor</v>
      </c>
      <c r="V209" s="560">
        <f t="shared" ref="V209" si="144">+IF(Q209="",T209,IF(T209="",Q209,IF(Q209&gt;T209,Q209,T209)))</f>
        <v>0.4</v>
      </c>
      <c r="W209" s="510" t="str">
        <f>+IF(V209="","",IF(V209='3 FORMULA PROBABILIDADES'!$W$9, '3 FORMULA PROBABILIDADES'!$V$9,IF(V209='3 FORMULA PROBABILIDADES'!$W$10, '3 FORMULA PROBABILIDADES'!$V$10,IF(V209='3 FORMULA PROBABILIDADES'!$W$11, '3 FORMULA PROBABILIDADES'!$V$11,IF(V209='3 FORMULA PROBABILIDADES'!$W$12, '3 FORMULA PROBABILIDADES'!$V$12,IF(V209='3 FORMULA PROBABILIDADES'!$W$13, '3 FORMULA PROBABILIDADES'!$V$13))))))</f>
        <v>Menor</v>
      </c>
      <c r="X209" s="348">
        <v>1</v>
      </c>
      <c r="Y209" s="334" t="s">
        <v>742</v>
      </c>
      <c r="Z209" s="334" t="s">
        <v>743</v>
      </c>
      <c r="AA209" s="334" t="s">
        <v>745</v>
      </c>
      <c r="AB209" s="376" t="str">
        <f t="shared" ref="AB209:AB272" si="145">+CONCATENATE(Y209," ",Z209," ",AA209)</f>
        <v xml:space="preserve">La jefe de Control Interno informa por escrito al  Presidente del Comité de Coordinación del Control Interno sobre el incumplimiento de la formulación de los planes de mejoramiento  la comunicación se realizará cuando el proceso pese a la primera reiteración no cumple con su formulación </v>
      </c>
      <c r="AC209" s="380" t="s">
        <v>154</v>
      </c>
      <c r="AD209" s="378">
        <v>0.15</v>
      </c>
      <c r="AE209" s="378" t="s">
        <v>149</v>
      </c>
      <c r="AF209" s="341" t="s">
        <v>155</v>
      </c>
      <c r="AG209" s="378">
        <v>0.15</v>
      </c>
      <c r="AH209" s="342" t="s">
        <v>145</v>
      </c>
      <c r="AI209" s="342" t="s">
        <v>146</v>
      </c>
      <c r="AJ209" s="342" t="s">
        <v>147</v>
      </c>
      <c r="AK209" s="342" t="s">
        <v>148</v>
      </c>
      <c r="AL209" s="378">
        <f t="shared" si="137"/>
        <v>0.3</v>
      </c>
      <c r="AM209" s="378">
        <f>IF(AE209='4 FORMULAS'!$D$50,N209-(N209*AL209),N209)</f>
        <v>0.28000000000000003</v>
      </c>
      <c r="AN209" s="378">
        <f>IF(AE209='4 FORMULAS'!$D$52,$V209-($V209*$AL209),$V209)</f>
        <v>0.4</v>
      </c>
      <c r="AO209" s="568">
        <f t="shared" ref="AO209" si="146">+IF(AM214="","",AM214)</f>
        <v>0.28000000000000003</v>
      </c>
      <c r="AP209" s="568">
        <f t="shared" ref="AP209" si="147">+IF(AN214="","",AN214)</f>
        <v>0.4</v>
      </c>
      <c r="AQ209" s="514" t="str">
        <f t="shared" ref="AQ209" si="148">+IF(W209="Leve","No requiere plan de acción",IF(W209="Menor","Bajo",IF(W209="Moderado","Moderado",IF(W209="Mayor","Alto",IF(W209="Catastrófico","Extremo",IF(W209="",""))))))</f>
        <v>Bajo</v>
      </c>
      <c r="AR209" s="514" t="s">
        <v>598</v>
      </c>
      <c r="AS209" s="508" t="s">
        <v>1033</v>
      </c>
      <c r="AT209" s="511">
        <v>46142</v>
      </c>
      <c r="AU209" s="508" t="s">
        <v>1074</v>
      </c>
      <c r="AV209" s="511">
        <v>46144</v>
      </c>
      <c r="AW209" s="515" t="s">
        <v>1120</v>
      </c>
      <c r="AX209" s="508"/>
      <c r="AY209" s="508"/>
      <c r="AZ209" s="514"/>
      <c r="BA209" s="517" t="s">
        <v>747</v>
      </c>
      <c r="BB209" s="517" t="s">
        <v>325</v>
      </c>
      <c r="BC209" s="517" t="s">
        <v>324</v>
      </c>
      <c r="BD209" s="517" t="s">
        <v>1035</v>
      </c>
      <c r="BE209" s="517" t="s">
        <v>324</v>
      </c>
      <c r="BF209" s="517" t="s">
        <v>946</v>
      </c>
      <c r="BG209" s="517" t="s">
        <v>1036</v>
      </c>
      <c r="BH209" s="517" t="s">
        <v>324</v>
      </c>
      <c r="BI209" s="518" t="s">
        <v>748</v>
      </c>
      <c r="BJ209" s="519" t="s">
        <v>749</v>
      </c>
      <c r="BK209" s="519" t="s">
        <v>750</v>
      </c>
      <c r="BL209" s="519" t="s">
        <v>751</v>
      </c>
      <c r="BM209" s="519" t="s">
        <v>752</v>
      </c>
      <c r="BN209" s="518" t="s">
        <v>530</v>
      </c>
      <c r="BO209" s="519" t="s">
        <v>753</v>
      </c>
      <c r="BP209" s="549">
        <v>1</v>
      </c>
      <c r="BQ209" s="518"/>
      <c r="BR209" s="418"/>
      <c r="BS209" s="418"/>
      <c r="BT209" s="418"/>
      <c r="BU209" s="418"/>
    </row>
    <row r="210" spans="1:73" ht="16.5" customHeight="1" x14ac:dyDescent="0.25">
      <c r="A210" s="554"/>
      <c r="B210" s="557"/>
      <c r="C210" s="557"/>
      <c r="D210" s="557"/>
      <c r="E210" s="557"/>
      <c r="F210" s="557"/>
      <c r="G210" s="554"/>
      <c r="H210" s="542"/>
      <c r="I210" s="357"/>
      <c r="J210" s="557"/>
      <c r="K210" s="558"/>
      <c r="L210" s="557"/>
      <c r="M210" s="558"/>
      <c r="N210" s="561"/>
      <c r="O210" s="514"/>
      <c r="P210" s="557"/>
      <c r="Q210" s="561"/>
      <c r="R210" s="514"/>
      <c r="S210" s="557"/>
      <c r="T210" s="561"/>
      <c r="U210" s="509"/>
      <c r="V210" s="561"/>
      <c r="W210" s="514"/>
      <c r="X210" s="348">
        <v>2</v>
      </c>
      <c r="Y210" s="334"/>
      <c r="Z210" s="334"/>
      <c r="AA210" s="334"/>
      <c r="AB210" s="376" t="str">
        <f t="shared" si="145"/>
        <v xml:space="preserve">  </v>
      </c>
      <c r="AC210" s="380"/>
      <c r="AD210" s="378" t="s">
        <v>487</v>
      </c>
      <c r="AE210" s="378" t="s">
        <v>487</v>
      </c>
      <c r="AF210" s="341"/>
      <c r="AG210" s="378" t="s">
        <v>487</v>
      </c>
      <c r="AH210" s="342"/>
      <c r="AI210" s="342"/>
      <c r="AJ210" s="342"/>
      <c r="AK210" s="342"/>
      <c r="AL210" s="378" t="str">
        <f t="shared" si="137"/>
        <v/>
      </c>
      <c r="AM210" s="378">
        <f>IF(AE210='4 FORMULAS'!$D$50,AM209-(AM209*AL210),AM209)</f>
        <v>0.28000000000000003</v>
      </c>
      <c r="AN210" s="378">
        <f>IF(AE210='4 FORMULAS'!$D$52,$AN209-(AN209*$AL210),AN209)</f>
        <v>0.4</v>
      </c>
      <c r="AO210" s="568"/>
      <c r="AP210" s="568"/>
      <c r="AQ210" s="514"/>
      <c r="AR210" s="514"/>
      <c r="AS210" s="509"/>
      <c r="AT210" s="509"/>
      <c r="AU210" s="509"/>
      <c r="AV210" s="512"/>
      <c r="AW210" s="515"/>
      <c r="AX210" s="509"/>
      <c r="AY210" s="509"/>
      <c r="AZ210" s="514"/>
      <c r="BA210" s="518"/>
      <c r="BB210" s="518" t="s">
        <v>325</v>
      </c>
      <c r="BC210" s="518" t="s">
        <v>324</v>
      </c>
      <c r="BD210" s="518" t="s">
        <v>1035</v>
      </c>
      <c r="BE210" s="518" t="s">
        <v>324</v>
      </c>
      <c r="BF210" s="518" t="s">
        <v>946</v>
      </c>
      <c r="BG210" s="518" t="s">
        <v>1036</v>
      </c>
      <c r="BH210" s="518" t="s">
        <v>324</v>
      </c>
      <c r="BI210" s="518"/>
      <c r="BJ210" s="535"/>
      <c r="BK210" s="535"/>
      <c r="BL210" s="535"/>
      <c r="BM210" s="535"/>
      <c r="BN210" s="518"/>
      <c r="BO210" s="535"/>
      <c r="BP210" s="535"/>
      <c r="BQ210" s="518"/>
      <c r="BR210" s="418"/>
      <c r="BS210" s="418"/>
      <c r="BT210" s="418"/>
      <c r="BU210" s="418"/>
    </row>
    <row r="211" spans="1:73" ht="16.5" customHeight="1" x14ac:dyDescent="0.25">
      <c r="A211" s="554"/>
      <c r="B211" s="557"/>
      <c r="C211" s="557"/>
      <c r="D211" s="557"/>
      <c r="E211" s="557"/>
      <c r="F211" s="557"/>
      <c r="G211" s="554"/>
      <c r="H211" s="542"/>
      <c r="I211" s="357"/>
      <c r="J211" s="557"/>
      <c r="K211" s="558"/>
      <c r="L211" s="557"/>
      <c r="M211" s="558"/>
      <c r="N211" s="561"/>
      <c r="O211" s="514"/>
      <c r="P211" s="557"/>
      <c r="Q211" s="561"/>
      <c r="R211" s="514"/>
      <c r="S211" s="557"/>
      <c r="T211" s="561"/>
      <c r="U211" s="509"/>
      <c r="V211" s="561"/>
      <c r="W211" s="514"/>
      <c r="X211" s="348">
        <v>3</v>
      </c>
      <c r="Y211" s="334"/>
      <c r="Z211" s="334"/>
      <c r="AA211" s="334"/>
      <c r="AB211" s="376" t="str">
        <f t="shared" si="145"/>
        <v xml:space="preserve">  </v>
      </c>
      <c r="AC211" s="380"/>
      <c r="AD211" s="378" t="s">
        <v>487</v>
      </c>
      <c r="AE211" s="378" t="s">
        <v>487</v>
      </c>
      <c r="AF211" s="341"/>
      <c r="AG211" s="378" t="s">
        <v>487</v>
      </c>
      <c r="AH211" s="342"/>
      <c r="AI211" s="342"/>
      <c r="AJ211" s="342"/>
      <c r="AK211" s="342"/>
      <c r="AL211" s="378" t="str">
        <f t="shared" si="137"/>
        <v/>
      </c>
      <c r="AM211" s="378">
        <f>IF(AE211='4 FORMULAS'!$D$50,AM210-(AM210*AL211),AM210)</f>
        <v>0.28000000000000003</v>
      </c>
      <c r="AN211" s="378">
        <f>IF(AE211='4 FORMULAS'!$D$52,$AN210-(AN210*$AL211),AN210)</f>
        <v>0.4</v>
      </c>
      <c r="AO211" s="568"/>
      <c r="AP211" s="568"/>
      <c r="AQ211" s="514"/>
      <c r="AR211" s="514"/>
      <c r="AS211" s="509"/>
      <c r="AT211" s="509"/>
      <c r="AU211" s="509"/>
      <c r="AV211" s="512"/>
      <c r="AW211" s="515"/>
      <c r="AX211" s="509"/>
      <c r="AY211" s="509"/>
      <c r="AZ211" s="514"/>
      <c r="BA211" s="518"/>
      <c r="BB211" s="518" t="s">
        <v>325</v>
      </c>
      <c r="BC211" s="518" t="s">
        <v>324</v>
      </c>
      <c r="BD211" s="518" t="s">
        <v>1035</v>
      </c>
      <c r="BE211" s="518" t="s">
        <v>324</v>
      </c>
      <c r="BF211" s="518" t="s">
        <v>946</v>
      </c>
      <c r="BG211" s="518" t="s">
        <v>1036</v>
      </c>
      <c r="BH211" s="518" t="s">
        <v>324</v>
      </c>
      <c r="BI211" s="518"/>
      <c r="BJ211" s="535"/>
      <c r="BK211" s="535"/>
      <c r="BL211" s="535"/>
      <c r="BM211" s="535"/>
      <c r="BN211" s="518"/>
      <c r="BO211" s="535"/>
      <c r="BP211" s="535"/>
      <c r="BQ211" s="518"/>
      <c r="BR211" s="418"/>
      <c r="BS211" s="418"/>
      <c r="BT211" s="418"/>
      <c r="BU211" s="418"/>
    </row>
    <row r="212" spans="1:73" ht="16.5" customHeight="1" x14ac:dyDescent="0.25">
      <c r="A212" s="554"/>
      <c r="B212" s="557"/>
      <c r="C212" s="557"/>
      <c r="D212" s="557"/>
      <c r="E212" s="557"/>
      <c r="F212" s="557"/>
      <c r="G212" s="554"/>
      <c r="H212" s="542"/>
      <c r="I212" s="357"/>
      <c r="J212" s="557"/>
      <c r="K212" s="558"/>
      <c r="L212" s="557"/>
      <c r="M212" s="558"/>
      <c r="N212" s="561"/>
      <c r="O212" s="514"/>
      <c r="P212" s="557"/>
      <c r="Q212" s="561"/>
      <c r="R212" s="514"/>
      <c r="S212" s="557"/>
      <c r="T212" s="561"/>
      <c r="U212" s="509"/>
      <c r="V212" s="561"/>
      <c r="W212" s="514"/>
      <c r="X212" s="348">
        <v>4</v>
      </c>
      <c r="Y212" s="334"/>
      <c r="Z212" s="334"/>
      <c r="AA212" s="334"/>
      <c r="AB212" s="376" t="str">
        <f t="shared" si="145"/>
        <v xml:space="preserve">  </v>
      </c>
      <c r="AC212" s="380"/>
      <c r="AD212" s="378" t="s">
        <v>487</v>
      </c>
      <c r="AE212" s="378" t="s">
        <v>487</v>
      </c>
      <c r="AF212" s="341"/>
      <c r="AG212" s="378" t="s">
        <v>487</v>
      </c>
      <c r="AH212" s="342"/>
      <c r="AI212" s="342"/>
      <c r="AJ212" s="342"/>
      <c r="AK212" s="342"/>
      <c r="AL212" s="378" t="str">
        <f t="shared" si="137"/>
        <v/>
      </c>
      <c r="AM212" s="378">
        <f>IF(AE212='4 FORMULAS'!$D$50,AM211-(AM211*AL212),AM211)</f>
        <v>0.28000000000000003</v>
      </c>
      <c r="AN212" s="378">
        <f>IF(AE212='4 FORMULAS'!$D$52,$AN211-(AN211*$AL212),AN211)</f>
        <v>0.4</v>
      </c>
      <c r="AO212" s="568"/>
      <c r="AP212" s="568"/>
      <c r="AQ212" s="514"/>
      <c r="AR212" s="514"/>
      <c r="AS212" s="509"/>
      <c r="AT212" s="509"/>
      <c r="AU212" s="509"/>
      <c r="AV212" s="512"/>
      <c r="AW212" s="515"/>
      <c r="AX212" s="509"/>
      <c r="AY212" s="509"/>
      <c r="AZ212" s="514"/>
      <c r="BA212" s="518"/>
      <c r="BB212" s="518" t="s">
        <v>325</v>
      </c>
      <c r="BC212" s="518" t="s">
        <v>324</v>
      </c>
      <c r="BD212" s="518" t="s">
        <v>1035</v>
      </c>
      <c r="BE212" s="518" t="s">
        <v>324</v>
      </c>
      <c r="BF212" s="518" t="s">
        <v>946</v>
      </c>
      <c r="BG212" s="518" t="s">
        <v>1036</v>
      </c>
      <c r="BH212" s="518" t="s">
        <v>324</v>
      </c>
      <c r="BI212" s="518"/>
      <c r="BJ212" s="535"/>
      <c r="BK212" s="535"/>
      <c r="BL212" s="535"/>
      <c r="BM212" s="535"/>
      <c r="BN212" s="518"/>
      <c r="BO212" s="535"/>
      <c r="BP212" s="535"/>
      <c r="BQ212" s="518"/>
      <c r="BR212" s="418"/>
      <c r="BS212" s="418"/>
      <c r="BT212" s="418"/>
      <c r="BU212" s="418"/>
    </row>
    <row r="213" spans="1:73" ht="16.5" customHeight="1" x14ac:dyDescent="0.25">
      <c r="A213" s="554"/>
      <c r="B213" s="557"/>
      <c r="C213" s="557"/>
      <c r="D213" s="557"/>
      <c r="E213" s="557"/>
      <c r="F213" s="557"/>
      <c r="G213" s="554"/>
      <c r="H213" s="542"/>
      <c r="I213" s="357"/>
      <c r="J213" s="557"/>
      <c r="K213" s="558"/>
      <c r="L213" s="557"/>
      <c r="M213" s="558"/>
      <c r="N213" s="561"/>
      <c r="O213" s="514"/>
      <c r="P213" s="557"/>
      <c r="Q213" s="561"/>
      <c r="R213" s="514"/>
      <c r="S213" s="557"/>
      <c r="T213" s="561"/>
      <c r="U213" s="509"/>
      <c r="V213" s="561"/>
      <c r="W213" s="514"/>
      <c r="X213" s="348">
        <v>5</v>
      </c>
      <c r="Y213" s="334"/>
      <c r="Z213" s="334"/>
      <c r="AA213" s="334"/>
      <c r="AB213" s="376" t="str">
        <f t="shared" si="145"/>
        <v xml:space="preserve">  </v>
      </c>
      <c r="AC213" s="380"/>
      <c r="AD213" s="378" t="s">
        <v>487</v>
      </c>
      <c r="AE213" s="378" t="s">
        <v>487</v>
      </c>
      <c r="AF213" s="341"/>
      <c r="AG213" s="378" t="s">
        <v>487</v>
      </c>
      <c r="AH213" s="342"/>
      <c r="AI213" s="342"/>
      <c r="AJ213" s="342"/>
      <c r="AK213" s="342"/>
      <c r="AL213" s="378" t="str">
        <f t="shared" si="137"/>
        <v/>
      </c>
      <c r="AM213" s="378">
        <f>IF(AE213='4 FORMULAS'!$D$50,AM212-(AM212*AL213),AM212)</f>
        <v>0.28000000000000003</v>
      </c>
      <c r="AN213" s="378">
        <f>IF(AE213='4 FORMULAS'!$D$52,$AN212-(AN212*$AL213),AN212)</f>
        <v>0.4</v>
      </c>
      <c r="AO213" s="568"/>
      <c r="AP213" s="568"/>
      <c r="AQ213" s="514"/>
      <c r="AR213" s="514"/>
      <c r="AS213" s="509"/>
      <c r="AT213" s="509"/>
      <c r="AU213" s="509"/>
      <c r="AV213" s="512"/>
      <c r="AW213" s="515"/>
      <c r="AX213" s="509"/>
      <c r="AY213" s="509"/>
      <c r="AZ213" s="514"/>
      <c r="BA213" s="518"/>
      <c r="BB213" s="518" t="s">
        <v>325</v>
      </c>
      <c r="BC213" s="518" t="s">
        <v>324</v>
      </c>
      <c r="BD213" s="518" t="s">
        <v>1035</v>
      </c>
      <c r="BE213" s="518" t="s">
        <v>324</v>
      </c>
      <c r="BF213" s="518" t="s">
        <v>946</v>
      </c>
      <c r="BG213" s="518" t="s">
        <v>1036</v>
      </c>
      <c r="BH213" s="518" t="s">
        <v>324</v>
      </c>
      <c r="BI213" s="518"/>
      <c r="BJ213" s="535"/>
      <c r="BK213" s="535"/>
      <c r="BL213" s="535"/>
      <c r="BM213" s="535"/>
      <c r="BN213" s="518"/>
      <c r="BO213" s="535"/>
      <c r="BP213" s="535"/>
      <c r="BQ213" s="518"/>
      <c r="BR213" s="418"/>
      <c r="BS213" s="418"/>
      <c r="BT213" s="418"/>
      <c r="BU213" s="418"/>
    </row>
    <row r="214" spans="1:73" ht="139.5" customHeight="1" thickBot="1" x14ac:dyDescent="0.3">
      <c r="A214" s="555"/>
      <c r="B214" s="557"/>
      <c r="C214" s="557"/>
      <c r="D214" s="557"/>
      <c r="E214" s="557"/>
      <c r="F214" s="557"/>
      <c r="G214" s="555"/>
      <c r="H214" s="542"/>
      <c r="I214" s="357"/>
      <c r="J214" s="557"/>
      <c r="K214" s="558"/>
      <c r="L214" s="557"/>
      <c r="M214" s="558"/>
      <c r="N214" s="561"/>
      <c r="O214" s="514"/>
      <c r="P214" s="557"/>
      <c r="Q214" s="561"/>
      <c r="R214" s="514"/>
      <c r="S214" s="557"/>
      <c r="T214" s="561"/>
      <c r="U214" s="510"/>
      <c r="V214" s="561"/>
      <c r="W214" s="514"/>
      <c r="X214" s="348">
        <v>6</v>
      </c>
      <c r="Y214" s="334"/>
      <c r="Z214" s="334"/>
      <c r="AA214" s="334"/>
      <c r="AB214" s="376" t="str">
        <f t="shared" si="145"/>
        <v xml:space="preserve">  </v>
      </c>
      <c r="AC214" s="380"/>
      <c r="AD214" s="378" t="s">
        <v>487</v>
      </c>
      <c r="AE214" s="378" t="s">
        <v>487</v>
      </c>
      <c r="AF214" s="341"/>
      <c r="AG214" s="378" t="s">
        <v>487</v>
      </c>
      <c r="AH214" s="342"/>
      <c r="AI214" s="342"/>
      <c r="AJ214" s="342"/>
      <c r="AK214" s="342"/>
      <c r="AL214" s="378" t="str">
        <f t="shared" si="137"/>
        <v/>
      </c>
      <c r="AM214" s="378">
        <f>IF(AE214='4 FORMULAS'!$D$50,AM213-(AM213*AL214),AM213)</f>
        <v>0.28000000000000003</v>
      </c>
      <c r="AN214" s="378">
        <f>IF(AE214='4 FORMULAS'!$D$52,$AN213-(AN213*$AL214),AN213)</f>
        <v>0.4</v>
      </c>
      <c r="AO214" s="568"/>
      <c r="AP214" s="568"/>
      <c r="AQ214" s="514"/>
      <c r="AR214" s="514"/>
      <c r="AS214" s="510"/>
      <c r="AT214" s="510"/>
      <c r="AU214" s="510"/>
      <c r="AV214" s="513"/>
      <c r="AW214" s="515"/>
      <c r="AX214" s="510"/>
      <c r="AY214" s="510"/>
      <c r="AZ214" s="514"/>
      <c r="BA214" s="519"/>
      <c r="BB214" s="519" t="s">
        <v>325</v>
      </c>
      <c r="BC214" s="519" t="s">
        <v>324</v>
      </c>
      <c r="BD214" s="519" t="s">
        <v>1035</v>
      </c>
      <c r="BE214" s="519" t="s">
        <v>324</v>
      </c>
      <c r="BF214" s="519" t="s">
        <v>946</v>
      </c>
      <c r="BG214" s="519" t="s">
        <v>1036</v>
      </c>
      <c r="BH214" s="519" t="s">
        <v>324</v>
      </c>
      <c r="BI214" s="519"/>
      <c r="BJ214" s="535"/>
      <c r="BK214" s="535"/>
      <c r="BL214" s="535"/>
      <c r="BM214" s="535"/>
      <c r="BN214" s="519"/>
      <c r="BO214" s="535"/>
      <c r="BP214" s="535"/>
      <c r="BQ214" s="519"/>
      <c r="BR214" s="418"/>
      <c r="BS214" s="418"/>
      <c r="BT214" s="418"/>
      <c r="BU214" s="418"/>
    </row>
    <row r="215" spans="1:73" ht="66" customHeight="1" x14ac:dyDescent="0.25">
      <c r="A215" s="556" t="s">
        <v>646</v>
      </c>
      <c r="B215" s="557" t="s">
        <v>736</v>
      </c>
      <c r="C215" s="557" t="s">
        <v>178</v>
      </c>
      <c r="D215" s="557" t="s">
        <v>372</v>
      </c>
      <c r="E215" s="563" t="s">
        <v>739</v>
      </c>
      <c r="F215" s="556" t="s">
        <v>1121</v>
      </c>
      <c r="G215" s="553" t="s">
        <v>741</v>
      </c>
      <c r="H215" s="542" t="str">
        <f t="shared" ref="H215" si="149">+CONCATENATE(D215," ",E215," ",F215," ",G215)</f>
        <v>Posibilidad de incumplimiento de los objetivos por las falencias en la determinación de los requerimientos que deben cumplir las auditorías internas debido a que los temas a cubrir en la vigencia no están claramente definidos.  lo que ocasiona que no se cubran todos los requerimientos que son insumo para los diferentes informes que debe elaborar  la OCI</v>
      </c>
      <c r="I215" s="357"/>
      <c r="J215" s="557" t="s">
        <v>193</v>
      </c>
      <c r="K215" s="558" t="str">
        <f>IFERROR(VLOOKUP('2 MAPA FINAL'!$J215,Tabla3[],2,0),"")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15" s="557">
        <v>1</v>
      </c>
      <c r="M215" s="558" t="str">
        <f>+IF(L215="","",IF(L215&lt;='3 FORMULA PROBABILIDADES'!$S$9,'3 FORMULA PROBABILIDADES'!$Q$9,IF(L215&lt;='3 FORMULA PROBABILIDADES'!$S$10,'3 FORMULA PROBABILIDADES'!$Q$10,IF(L215&lt;='3 FORMULA PROBABILIDADES'!$S$11,'3 FORMULA PROBABILIDADES'!$Q$11,IF(L215&lt;='3 FORMULA PROBABILIDADES'!$S$12,'3 FORMULA PROBABILIDADES'!$Q$12,IF(L215&gt;='3 FORMULA PROBABILIDADES'!$R$13,'3 FORMULA PROBABILIDADES'!$Q$13,""))))))</f>
        <v>La actividad que conlleva el riesgo se ejecuta como máximos 2 veces por año</v>
      </c>
      <c r="N215" s="560">
        <f>+IF(M215="","",IF(M215='3 FORMULA PROBABILIDADES'!$Q$9, '3 FORMULA PROBABILIDADES'!$T$9,IF(M215='3 FORMULA PROBABILIDADES'!$Q$10, '3 FORMULA PROBABILIDADES'!$T$10,IF(M215='3 FORMULA PROBABILIDADES'!$Q$11, '3 FORMULA PROBABILIDADES'!$T$11,IF(M215='3 FORMULA PROBABILIDADES'!$Q$12, '3 FORMULA PROBABILIDADES'!$T$12,IF(M215='3 FORMULA PROBABILIDADES'!$Q$13, '3 FORMULA PROBABILIDADES'!$T$13))))))</f>
        <v>0.2</v>
      </c>
      <c r="O215" s="510" t="str">
        <f>+IF(M215="","",IF(M215='3 FORMULA PROBABILIDADES'!$Q$9, '3 FORMULA PROBABILIDADES'!$P$9,IF(M215='3 FORMULA PROBABILIDADES'!$Q$10, '3 FORMULA PROBABILIDADES'!$P$10,IF(M215='3 FORMULA PROBABILIDADES'!$Q$11, '3 FORMULA PROBABILIDADES'!$P$11,IF(M215='3 FORMULA PROBABILIDADES'!$Q$12, '3 FORMULA PROBABILIDADES'!$P$12,IF(M215='3 FORMULA PROBABILIDADES'!$Q$13, '3 FORMULA PROBABILIDADES'!$P$13))))))</f>
        <v>Muy Baja</v>
      </c>
      <c r="P215" s="557" t="s">
        <v>267</v>
      </c>
      <c r="Q215" s="561">
        <f>+IF(P215="","",IF(P215="N/A","",IF(OR(P215='3 FORMULA PROBABILIDADES'!$X$9, P215='3 FORMULA PROBABILIDADES'!$Y$9), '3 FORMULA PROBABILIDADES'!$W$9,IF(OR(P215='3 FORMULA PROBABILIDADES'!$X$10, P215='3 FORMULA PROBABILIDADES'!$Y$10), '3 FORMULA PROBABILIDADES'!$W$10,IF(OR(P215='3 FORMULA PROBABILIDADES'!$X$11, P215='3 FORMULA PROBABILIDADES'!$Y$11), '3 FORMULA PROBABILIDADES'!$W$11,IF(OR(P215='3 FORMULA PROBABILIDADES'!$X$12, P215='3 FORMULA PROBABILIDADES'!$Y$12), '3 FORMULA PROBABILIDADES'!$W$12,IF(OR(P215='3 FORMULA PROBABILIDADES'!$X$13, P215='3 FORMULA PROBABILIDADES'!$Y$13), '3 FORMULA PROBABILIDADES'!$W$13)))))))</f>
        <v>0.2</v>
      </c>
      <c r="R215" s="510" t="str">
        <f>+IF(P215="","",IF(P215="N/A","",IF(OR(P215='3 FORMULA PROBABILIDADES'!$X$9, P215='3 FORMULA PROBABILIDADES'!$Y$9), '3 FORMULA PROBABILIDADES'!$V$9,IF(OR(P215='3 FORMULA PROBABILIDADES'!$X$10, P215='3 FORMULA PROBABILIDADES'!$Y$10), '3 FORMULA PROBABILIDADES'!$V$10,IF(OR(P215='3 FORMULA PROBABILIDADES'!$X$11, P215='3 FORMULA PROBABILIDADES'!$Y$11), '3 FORMULA PROBABILIDADES'!$V$11,IF(OR(P215='3 FORMULA PROBABILIDADES'!$X$12, P215='3 FORMULA PROBABILIDADES'!$Y$12), '3 FORMULA PROBABILIDADES'!$V$12,IF(OR(P215='3 FORMULA PROBABILIDADES'!$X$13, P215='3 FORMULA PROBABILIDADES'!$Y$13), '3 FORMULA PROBABILIDADES'!$V$13)))))))</f>
        <v>Leve</v>
      </c>
      <c r="S215" s="557" t="s">
        <v>380</v>
      </c>
      <c r="T215" s="560">
        <f>+IF(S215="","",IF(S215="N/A","",IF(OR(S215='3 FORMULA PROBABILIDADES'!$X$9, S215='3 FORMULA PROBABILIDADES'!$Y$9), '3 FORMULA PROBABILIDADES'!$W$9,IF(OR(S215='3 FORMULA PROBABILIDADES'!$X$10, S215='3 FORMULA PROBABILIDADES'!$Y$10), '3 FORMULA PROBABILIDADES'!$W$10,IF(OR(S215='3 FORMULA PROBABILIDADES'!$X$11, S215='3 FORMULA PROBABILIDADES'!$Y$11), '3 FORMULA PROBABILIDADES'!$W$11,IF(OR(S215='3 FORMULA PROBABILIDADES'!$X$12, S215='3 FORMULA PROBABILIDADES'!$Y$12), '3 FORMULA PROBABILIDADES'!$W$12,IF(OR(S215='3 FORMULA PROBABILIDADES'!$X$13, S215='3 FORMULA PROBABILIDADES'!$Y$13), '3 FORMULA PROBABILIDADES'!$W$13)))))))</f>
        <v>0.4</v>
      </c>
      <c r="U215" s="540" t="str">
        <f>+IF(S215="","",IF(S215="N/A","",IF(OR(S215='3 FORMULA PROBABILIDADES'!$X$9, S215='3 FORMULA PROBABILIDADES'!$Y$9), '3 FORMULA PROBABILIDADES'!$V$9,IF(OR(S215='3 FORMULA PROBABILIDADES'!$X$10, S215='3 FORMULA PROBABILIDADES'!$Y$10), '3 FORMULA PROBABILIDADES'!$V$10,IF(OR(S215='3 FORMULA PROBABILIDADES'!$X$11, S215='3 FORMULA PROBABILIDADES'!$Y$11), '3 FORMULA PROBABILIDADES'!$V$11,IF(OR(S215='3 FORMULA PROBABILIDADES'!$X$12, S215='3 FORMULA PROBABILIDADES'!$Y$12), '3 FORMULA PROBABILIDADES'!$V$12,IF(OR(S215='3 FORMULA PROBABILIDADES'!$X$13, S215='3 FORMULA PROBABILIDADES'!$Y$13), '3 FORMULA PROBABILIDADES'!$V$13)))))))</f>
        <v>Menor</v>
      </c>
      <c r="V215" s="560">
        <f t="shared" ref="V215" si="150">+IF(Q215="",T215,IF(T215="",Q215,IF(Q215&gt;T215,Q215,T215)))</f>
        <v>0.4</v>
      </c>
      <c r="W215" s="510" t="str">
        <f>+IF(V215="","",IF(V215='3 FORMULA PROBABILIDADES'!$W$9, '3 FORMULA PROBABILIDADES'!$V$9,IF(V215='3 FORMULA PROBABILIDADES'!$W$10, '3 FORMULA PROBABILIDADES'!$V$10,IF(V215='3 FORMULA PROBABILIDADES'!$W$11, '3 FORMULA PROBABILIDADES'!$V$11,IF(V215='3 FORMULA PROBABILIDADES'!$W$12, '3 FORMULA PROBABILIDADES'!$V$12,IF(V215='3 FORMULA PROBABILIDADES'!$W$13, '3 FORMULA PROBABILIDADES'!$V$13))))))</f>
        <v>Menor</v>
      </c>
      <c r="X215" s="348">
        <v>1</v>
      </c>
      <c r="Y215" s="334" t="s">
        <v>742</v>
      </c>
      <c r="Z215" s="334" t="s">
        <v>1122</v>
      </c>
      <c r="AA215" s="334" t="s">
        <v>1123</v>
      </c>
      <c r="AB215" s="376" t="str">
        <f t="shared" si="145"/>
        <v xml:space="preserve">La jefe de Control Interno define y comunica por medio de memorando los temas de mayor relevancia que se deben cubrir por medio de la ejecución de las Auditorías Internas. de forma preliminar a la planeación de las auditorías internas  y se verifica en la emisión de Informe Preliminar y Final de Auditoría </v>
      </c>
      <c r="AC215" s="380" t="s">
        <v>143</v>
      </c>
      <c r="AD215" s="378">
        <v>0.25</v>
      </c>
      <c r="AE215" s="378" t="s">
        <v>149</v>
      </c>
      <c r="AF215" s="341" t="s">
        <v>155</v>
      </c>
      <c r="AG215" s="378">
        <v>0.15</v>
      </c>
      <c r="AH215" s="342" t="s">
        <v>145</v>
      </c>
      <c r="AI215" s="342" t="s">
        <v>146</v>
      </c>
      <c r="AJ215" s="342" t="s">
        <v>147</v>
      </c>
      <c r="AK215" s="342" t="s">
        <v>148</v>
      </c>
      <c r="AL215" s="378">
        <f t="shared" si="137"/>
        <v>0.4</v>
      </c>
      <c r="AM215" s="378">
        <f>IF(AE215='4 FORMULAS'!$D$50,N215-(N215*AL215),N215)</f>
        <v>0.12</v>
      </c>
      <c r="AN215" s="378">
        <f>IF(AE215='4 FORMULAS'!$D$52,$V215-($V215*$AL215),$V215)</f>
        <v>0.4</v>
      </c>
      <c r="AO215" s="568">
        <f t="shared" ref="AO215" si="151">+IF(AM220="","",AM220)</f>
        <v>7.1999999999999995E-2</v>
      </c>
      <c r="AP215" s="568">
        <f t="shared" ref="AP215" si="152">+IF(AN220="","",AN220)</f>
        <v>0.4</v>
      </c>
      <c r="AQ215" s="514" t="str">
        <f t="shared" ref="AQ215" si="153">+IF(W215="Leve","No requiere plan de acción",IF(W215="Menor","Bajo",IF(W215="Moderado","Moderado",IF(W215="Mayor","Alto",IF(W215="Catastrófico","Extremo",IF(W215="",""))))))</f>
        <v>Bajo</v>
      </c>
      <c r="AR215" s="514" t="s">
        <v>598</v>
      </c>
      <c r="AS215" s="508" t="s">
        <v>1034</v>
      </c>
      <c r="AT215" s="511">
        <v>46142</v>
      </c>
      <c r="AU215" s="508" t="s">
        <v>1074</v>
      </c>
      <c r="AV215" s="511">
        <v>46144</v>
      </c>
      <c r="AW215" s="532" t="s">
        <v>1124</v>
      </c>
      <c r="AX215" s="508"/>
      <c r="AY215" s="508"/>
      <c r="AZ215" s="514"/>
      <c r="BA215" s="517" t="s">
        <v>754</v>
      </c>
      <c r="BB215" s="517" t="s">
        <v>325</v>
      </c>
      <c r="BC215" s="517" t="s">
        <v>324</v>
      </c>
      <c r="BD215" s="517" t="s">
        <v>1037</v>
      </c>
      <c r="BE215" s="517" t="s">
        <v>324</v>
      </c>
      <c r="BF215" s="517" t="s">
        <v>324</v>
      </c>
      <c r="BG215" s="517" t="s">
        <v>1038</v>
      </c>
      <c r="BH215" s="517" t="s">
        <v>324</v>
      </c>
      <c r="BI215" s="518" t="s">
        <v>755</v>
      </c>
      <c r="BJ215" s="519" t="s">
        <v>756</v>
      </c>
      <c r="BK215" s="519" t="s">
        <v>757</v>
      </c>
      <c r="BL215" s="519" t="s">
        <v>758</v>
      </c>
      <c r="BM215" s="519" t="s">
        <v>759</v>
      </c>
      <c r="BN215" s="518" t="s">
        <v>530</v>
      </c>
      <c r="BO215" s="519" t="s">
        <v>753</v>
      </c>
      <c r="BP215" s="549">
        <v>1</v>
      </c>
      <c r="BQ215" s="535"/>
      <c r="BR215" s="418"/>
      <c r="BS215" s="418"/>
      <c r="BT215" s="418"/>
      <c r="BU215" s="418"/>
    </row>
    <row r="216" spans="1:73" ht="49.5" x14ac:dyDescent="0.25">
      <c r="A216" s="554"/>
      <c r="B216" s="557"/>
      <c r="C216" s="557"/>
      <c r="D216" s="557"/>
      <c r="E216" s="564"/>
      <c r="F216" s="554"/>
      <c r="G216" s="554"/>
      <c r="H216" s="542"/>
      <c r="I216" s="357"/>
      <c r="J216" s="557"/>
      <c r="K216" s="558"/>
      <c r="L216" s="557"/>
      <c r="M216" s="558"/>
      <c r="N216" s="561"/>
      <c r="O216" s="514"/>
      <c r="P216" s="557"/>
      <c r="Q216" s="561"/>
      <c r="R216" s="514"/>
      <c r="S216" s="557"/>
      <c r="T216" s="561"/>
      <c r="U216" s="509"/>
      <c r="V216" s="561"/>
      <c r="W216" s="514"/>
      <c r="X216" s="348">
        <v>2</v>
      </c>
      <c r="Y216" s="334" t="s">
        <v>742</v>
      </c>
      <c r="Z216" s="334" t="s">
        <v>744</v>
      </c>
      <c r="AA216" s="334" t="s">
        <v>746</v>
      </c>
      <c r="AB216" s="376" t="str">
        <f t="shared" si="145"/>
        <v xml:space="preserve">La jefe de Control Interno  revisa y comunica los lineamientos establecidos por la Oficina Asesora de Planeación, CICCI y CIGD para abordar en el año 2026 en la Auditorías Internas a desarrollar en la vigencia. anual </v>
      </c>
      <c r="AC216" s="380" t="s">
        <v>143</v>
      </c>
      <c r="AD216" s="378">
        <v>0.25</v>
      </c>
      <c r="AE216" s="378" t="s">
        <v>149</v>
      </c>
      <c r="AF216" s="341" t="s">
        <v>155</v>
      </c>
      <c r="AG216" s="378">
        <v>0.15</v>
      </c>
      <c r="AH216" s="342" t="s">
        <v>145</v>
      </c>
      <c r="AI216" s="342" t="s">
        <v>236</v>
      </c>
      <c r="AJ216" s="342" t="s">
        <v>147</v>
      </c>
      <c r="AK216" s="342" t="s">
        <v>148</v>
      </c>
      <c r="AL216" s="378">
        <f t="shared" si="137"/>
        <v>0.4</v>
      </c>
      <c r="AM216" s="378">
        <f>IF(AE216='4 FORMULAS'!$D$50,AM215-(AM215*AL216),AM215)</f>
        <v>7.1999999999999995E-2</v>
      </c>
      <c r="AN216" s="378">
        <f>IF(AE216='4 FORMULAS'!$D$52,$AN215-(AN215*$AL216),AN215)</f>
        <v>0.4</v>
      </c>
      <c r="AO216" s="568"/>
      <c r="AP216" s="568"/>
      <c r="AQ216" s="514"/>
      <c r="AR216" s="514"/>
      <c r="AS216" s="509"/>
      <c r="AT216" s="509"/>
      <c r="AU216" s="509"/>
      <c r="AV216" s="512"/>
      <c r="AW216" s="533"/>
      <c r="AX216" s="509"/>
      <c r="AY216" s="509"/>
      <c r="AZ216" s="514"/>
      <c r="BA216" s="518"/>
      <c r="BB216" s="518" t="s">
        <v>325</v>
      </c>
      <c r="BC216" s="518" t="s">
        <v>324</v>
      </c>
      <c r="BD216" s="518" t="s">
        <v>1037</v>
      </c>
      <c r="BE216" s="518" t="s">
        <v>324</v>
      </c>
      <c r="BF216" s="518" t="s">
        <v>324</v>
      </c>
      <c r="BG216" s="518" t="s">
        <v>1038</v>
      </c>
      <c r="BH216" s="518" t="s">
        <v>324</v>
      </c>
      <c r="BI216" s="518"/>
      <c r="BJ216" s="535"/>
      <c r="BK216" s="535"/>
      <c r="BL216" s="535"/>
      <c r="BM216" s="535"/>
      <c r="BN216" s="518"/>
      <c r="BO216" s="535"/>
      <c r="BP216" s="535"/>
      <c r="BQ216" s="535"/>
      <c r="BR216" s="418"/>
      <c r="BS216" s="418"/>
      <c r="BT216" s="418"/>
      <c r="BU216" s="418"/>
    </row>
    <row r="217" spans="1:73" ht="16.5" x14ac:dyDescent="0.25">
      <c r="A217" s="554"/>
      <c r="B217" s="557"/>
      <c r="C217" s="557"/>
      <c r="D217" s="557"/>
      <c r="E217" s="564"/>
      <c r="F217" s="554"/>
      <c r="G217" s="554"/>
      <c r="H217" s="542"/>
      <c r="I217" s="357"/>
      <c r="J217" s="557"/>
      <c r="K217" s="558"/>
      <c r="L217" s="557"/>
      <c r="M217" s="558"/>
      <c r="N217" s="561"/>
      <c r="O217" s="514"/>
      <c r="P217" s="557"/>
      <c r="Q217" s="561"/>
      <c r="R217" s="514"/>
      <c r="S217" s="557"/>
      <c r="T217" s="561"/>
      <c r="U217" s="509"/>
      <c r="V217" s="561"/>
      <c r="W217" s="514"/>
      <c r="X217" s="348">
        <v>3</v>
      </c>
      <c r="Y217" s="334"/>
      <c r="Z217" s="334"/>
      <c r="AA217" s="334"/>
      <c r="AB217" s="376" t="str">
        <f t="shared" si="145"/>
        <v xml:space="preserve">  </v>
      </c>
      <c r="AC217" s="380"/>
      <c r="AD217" s="378" t="s">
        <v>487</v>
      </c>
      <c r="AE217" s="378" t="s">
        <v>487</v>
      </c>
      <c r="AF217" s="341"/>
      <c r="AG217" s="378" t="s">
        <v>487</v>
      </c>
      <c r="AH217" s="342"/>
      <c r="AI217" s="342"/>
      <c r="AJ217" s="342"/>
      <c r="AK217" s="342"/>
      <c r="AL217" s="378" t="str">
        <f t="shared" si="137"/>
        <v/>
      </c>
      <c r="AM217" s="378">
        <f>IF(AE217='4 FORMULAS'!$D$50,AM216-(AM216*AL217),AM216)</f>
        <v>7.1999999999999995E-2</v>
      </c>
      <c r="AN217" s="378">
        <f>IF(AE217='4 FORMULAS'!$D$52,$AN216-(AN216*$AL217),AN216)</f>
        <v>0.4</v>
      </c>
      <c r="AO217" s="568"/>
      <c r="AP217" s="568"/>
      <c r="AQ217" s="514"/>
      <c r="AR217" s="514"/>
      <c r="AS217" s="509"/>
      <c r="AT217" s="509"/>
      <c r="AU217" s="509"/>
      <c r="AV217" s="512"/>
      <c r="AW217" s="533"/>
      <c r="AX217" s="509"/>
      <c r="AY217" s="509"/>
      <c r="AZ217" s="514"/>
      <c r="BA217" s="518"/>
      <c r="BB217" s="518" t="s">
        <v>325</v>
      </c>
      <c r="BC217" s="518" t="s">
        <v>324</v>
      </c>
      <c r="BD217" s="518" t="s">
        <v>1037</v>
      </c>
      <c r="BE217" s="518" t="s">
        <v>324</v>
      </c>
      <c r="BF217" s="518" t="s">
        <v>324</v>
      </c>
      <c r="BG217" s="518" t="s">
        <v>1038</v>
      </c>
      <c r="BH217" s="518" t="s">
        <v>324</v>
      </c>
      <c r="BI217" s="518"/>
      <c r="BJ217" s="535"/>
      <c r="BK217" s="535"/>
      <c r="BL217" s="535"/>
      <c r="BM217" s="535"/>
      <c r="BN217" s="518"/>
      <c r="BO217" s="535"/>
      <c r="BP217" s="535"/>
      <c r="BQ217" s="535"/>
      <c r="BR217" s="418"/>
      <c r="BS217" s="418"/>
      <c r="BT217" s="418"/>
      <c r="BU217" s="418"/>
    </row>
    <row r="218" spans="1:73" ht="16.5" x14ac:dyDescent="0.25">
      <c r="A218" s="554"/>
      <c r="B218" s="557"/>
      <c r="C218" s="557"/>
      <c r="D218" s="557"/>
      <c r="E218" s="564"/>
      <c r="F218" s="554"/>
      <c r="G218" s="554"/>
      <c r="H218" s="542"/>
      <c r="I218" s="357"/>
      <c r="J218" s="557"/>
      <c r="K218" s="558"/>
      <c r="L218" s="557"/>
      <c r="M218" s="558"/>
      <c r="N218" s="561"/>
      <c r="O218" s="514"/>
      <c r="P218" s="557"/>
      <c r="Q218" s="561"/>
      <c r="R218" s="514"/>
      <c r="S218" s="557"/>
      <c r="T218" s="561"/>
      <c r="U218" s="509"/>
      <c r="V218" s="561"/>
      <c r="W218" s="514"/>
      <c r="X218" s="348">
        <v>4</v>
      </c>
      <c r="Y218" s="334"/>
      <c r="Z218" s="334"/>
      <c r="AA218" s="334"/>
      <c r="AB218" s="376" t="str">
        <f t="shared" si="145"/>
        <v xml:space="preserve">  </v>
      </c>
      <c r="AC218" s="380"/>
      <c r="AD218" s="378" t="s">
        <v>487</v>
      </c>
      <c r="AE218" s="378" t="s">
        <v>487</v>
      </c>
      <c r="AF218" s="341"/>
      <c r="AG218" s="378" t="s">
        <v>487</v>
      </c>
      <c r="AH218" s="342"/>
      <c r="AI218" s="342"/>
      <c r="AJ218" s="342"/>
      <c r="AK218" s="342"/>
      <c r="AL218" s="378" t="str">
        <f t="shared" si="137"/>
        <v/>
      </c>
      <c r="AM218" s="378">
        <f>IF(AE218='4 FORMULAS'!$D$50,AM217-(AM217*AL218),AM217)</f>
        <v>7.1999999999999995E-2</v>
      </c>
      <c r="AN218" s="378">
        <f>IF(AE218='4 FORMULAS'!$D$52,$AN217-(AN217*$AL218),AN217)</f>
        <v>0.4</v>
      </c>
      <c r="AO218" s="568"/>
      <c r="AP218" s="568"/>
      <c r="AQ218" s="514"/>
      <c r="AR218" s="514"/>
      <c r="AS218" s="509"/>
      <c r="AT218" s="509"/>
      <c r="AU218" s="509"/>
      <c r="AV218" s="512"/>
      <c r="AW218" s="533"/>
      <c r="AX218" s="509"/>
      <c r="AY218" s="509"/>
      <c r="AZ218" s="514"/>
      <c r="BA218" s="518"/>
      <c r="BB218" s="518" t="s">
        <v>325</v>
      </c>
      <c r="BC218" s="518" t="s">
        <v>324</v>
      </c>
      <c r="BD218" s="518" t="s">
        <v>1037</v>
      </c>
      <c r="BE218" s="518" t="s">
        <v>324</v>
      </c>
      <c r="BF218" s="518" t="s">
        <v>324</v>
      </c>
      <c r="BG218" s="518" t="s">
        <v>1038</v>
      </c>
      <c r="BH218" s="518" t="s">
        <v>324</v>
      </c>
      <c r="BI218" s="518"/>
      <c r="BJ218" s="535"/>
      <c r="BK218" s="535"/>
      <c r="BL218" s="535"/>
      <c r="BM218" s="535"/>
      <c r="BN218" s="518"/>
      <c r="BO218" s="535"/>
      <c r="BP218" s="535"/>
      <c r="BQ218" s="535"/>
      <c r="BR218" s="418"/>
      <c r="BS218" s="418"/>
      <c r="BT218" s="418"/>
      <c r="BU218" s="418"/>
    </row>
    <row r="219" spans="1:73" ht="16.5" x14ac:dyDescent="0.25">
      <c r="A219" s="554"/>
      <c r="B219" s="557"/>
      <c r="C219" s="557"/>
      <c r="D219" s="557"/>
      <c r="E219" s="564"/>
      <c r="F219" s="554"/>
      <c r="G219" s="554"/>
      <c r="H219" s="542"/>
      <c r="I219" s="357"/>
      <c r="J219" s="557"/>
      <c r="K219" s="558"/>
      <c r="L219" s="557"/>
      <c r="M219" s="558"/>
      <c r="N219" s="561"/>
      <c r="O219" s="514"/>
      <c r="P219" s="557"/>
      <c r="Q219" s="561"/>
      <c r="R219" s="514"/>
      <c r="S219" s="557"/>
      <c r="T219" s="561"/>
      <c r="U219" s="509"/>
      <c r="V219" s="561"/>
      <c r="W219" s="514"/>
      <c r="X219" s="348">
        <v>5</v>
      </c>
      <c r="Y219" s="334"/>
      <c r="Z219" s="334"/>
      <c r="AA219" s="334"/>
      <c r="AB219" s="376" t="str">
        <f t="shared" si="145"/>
        <v xml:space="preserve">  </v>
      </c>
      <c r="AC219" s="380"/>
      <c r="AD219" s="378" t="s">
        <v>487</v>
      </c>
      <c r="AE219" s="378" t="s">
        <v>487</v>
      </c>
      <c r="AF219" s="341"/>
      <c r="AG219" s="378" t="s">
        <v>487</v>
      </c>
      <c r="AH219" s="342"/>
      <c r="AI219" s="342"/>
      <c r="AJ219" s="342"/>
      <c r="AK219" s="342"/>
      <c r="AL219" s="378" t="str">
        <f t="shared" si="137"/>
        <v/>
      </c>
      <c r="AM219" s="378">
        <f>IF(AE219='4 FORMULAS'!$D$50,AM218-(AM218*AL219),AM218)</f>
        <v>7.1999999999999995E-2</v>
      </c>
      <c r="AN219" s="378">
        <f>IF(AE219='4 FORMULAS'!$D$52,$AN218-(AN218*$AL219),AN218)</f>
        <v>0.4</v>
      </c>
      <c r="AO219" s="568"/>
      <c r="AP219" s="568"/>
      <c r="AQ219" s="514"/>
      <c r="AR219" s="514"/>
      <c r="AS219" s="509"/>
      <c r="AT219" s="509"/>
      <c r="AU219" s="509"/>
      <c r="AV219" s="512"/>
      <c r="AW219" s="533"/>
      <c r="AX219" s="509"/>
      <c r="AY219" s="509"/>
      <c r="AZ219" s="514"/>
      <c r="BA219" s="518"/>
      <c r="BB219" s="518" t="s">
        <v>325</v>
      </c>
      <c r="BC219" s="518" t="s">
        <v>324</v>
      </c>
      <c r="BD219" s="518" t="s">
        <v>1037</v>
      </c>
      <c r="BE219" s="518" t="s">
        <v>324</v>
      </c>
      <c r="BF219" s="518" t="s">
        <v>324</v>
      </c>
      <c r="BG219" s="518" t="s">
        <v>1038</v>
      </c>
      <c r="BH219" s="518" t="s">
        <v>324</v>
      </c>
      <c r="BI219" s="518"/>
      <c r="BJ219" s="535"/>
      <c r="BK219" s="535"/>
      <c r="BL219" s="535"/>
      <c r="BM219" s="535"/>
      <c r="BN219" s="518"/>
      <c r="BO219" s="535"/>
      <c r="BP219" s="535"/>
      <c r="BQ219" s="535"/>
      <c r="BR219" s="418"/>
      <c r="BS219" s="418"/>
      <c r="BT219" s="418"/>
      <c r="BU219" s="418"/>
    </row>
    <row r="220" spans="1:73" ht="17.25" thickBot="1" x14ac:dyDescent="0.3">
      <c r="A220" s="555"/>
      <c r="B220" s="557"/>
      <c r="C220" s="557"/>
      <c r="D220" s="557"/>
      <c r="E220" s="565"/>
      <c r="F220" s="555"/>
      <c r="G220" s="567"/>
      <c r="H220" s="542"/>
      <c r="I220" s="357"/>
      <c r="J220" s="557"/>
      <c r="K220" s="558"/>
      <c r="L220" s="557"/>
      <c r="M220" s="558"/>
      <c r="N220" s="561"/>
      <c r="O220" s="514"/>
      <c r="P220" s="557"/>
      <c r="Q220" s="561"/>
      <c r="R220" s="514"/>
      <c r="S220" s="557"/>
      <c r="T220" s="561"/>
      <c r="U220" s="510"/>
      <c r="V220" s="561"/>
      <c r="W220" s="514"/>
      <c r="X220" s="348">
        <v>6</v>
      </c>
      <c r="Y220" s="334"/>
      <c r="Z220" s="334"/>
      <c r="AA220" s="334"/>
      <c r="AB220" s="376" t="str">
        <f t="shared" si="145"/>
        <v xml:space="preserve">  </v>
      </c>
      <c r="AC220" s="380"/>
      <c r="AD220" s="378" t="s">
        <v>487</v>
      </c>
      <c r="AE220" s="378" t="s">
        <v>487</v>
      </c>
      <c r="AF220" s="341"/>
      <c r="AG220" s="378" t="s">
        <v>487</v>
      </c>
      <c r="AH220" s="342"/>
      <c r="AI220" s="342"/>
      <c r="AJ220" s="342"/>
      <c r="AK220" s="342"/>
      <c r="AL220" s="378" t="str">
        <f t="shared" si="137"/>
        <v/>
      </c>
      <c r="AM220" s="378">
        <f>IF(AE220='4 FORMULAS'!$D$50,AM219-(AM219*AL220),AM219)</f>
        <v>7.1999999999999995E-2</v>
      </c>
      <c r="AN220" s="378">
        <f>IF(AE220='4 FORMULAS'!$D$52,$AN219-(AN219*$AL220),AN219)</f>
        <v>0.4</v>
      </c>
      <c r="AO220" s="568"/>
      <c r="AP220" s="568"/>
      <c r="AQ220" s="514"/>
      <c r="AR220" s="514"/>
      <c r="AS220" s="510"/>
      <c r="AT220" s="510"/>
      <c r="AU220" s="510"/>
      <c r="AV220" s="513"/>
      <c r="AW220" s="534"/>
      <c r="AX220" s="510"/>
      <c r="AY220" s="510"/>
      <c r="AZ220" s="514"/>
      <c r="BA220" s="519"/>
      <c r="BB220" s="519" t="s">
        <v>325</v>
      </c>
      <c r="BC220" s="519" t="s">
        <v>324</v>
      </c>
      <c r="BD220" s="519" t="s">
        <v>1037</v>
      </c>
      <c r="BE220" s="519" t="s">
        <v>324</v>
      </c>
      <c r="BF220" s="519" t="s">
        <v>324</v>
      </c>
      <c r="BG220" s="519" t="s">
        <v>1038</v>
      </c>
      <c r="BH220" s="519" t="s">
        <v>324</v>
      </c>
      <c r="BI220" s="519"/>
      <c r="BJ220" s="535"/>
      <c r="BK220" s="535"/>
      <c r="BL220" s="535"/>
      <c r="BM220" s="535"/>
      <c r="BN220" s="519"/>
      <c r="BO220" s="535"/>
      <c r="BP220" s="535"/>
      <c r="BQ220" s="535"/>
      <c r="BR220" s="418"/>
      <c r="BS220" s="418"/>
      <c r="BT220" s="418"/>
      <c r="BU220" s="418"/>
    </row>
    <row r="221" spans="1:73" ht="72.75" customHeight="1" x14ac:dyDescent="0.25">
      <c r="A221" s="556" t="s">
        <v>647</v>
      </c>
      <c r="B221" s="557" t="s">
        <v>760</v>
      </c>
      <c r="C221" s="555" t="s">
        <v>183</v>
      </c>
      <c r="D221" s="555" t="s">
        <v>1100</v>
      </c>
      <c r="E221" s="569" t="s">
        <v>795</v>
      </c>
      <c r="F221" s="569" t="s">
        <v>796</v>
      </c>
      <c r="G221" s="553" t="s">
        <v>797</v>
      </c>
      <c r="H221" s="542" t="str">
        <f t="shared" ref="H221" si="154">+CONCATENATE(D221," ",E221," ",F221," ",G221)</f>
        <v xml:space="preserve">Posibilidad de pérdida de disponibilidad por pérdida de la disponibilidad de la información provocada por un acceso no autorizado a la red del Concejo de Bogotá,  debido a:                                                                                 1. Reprocesos.
2. Alta ocurrencia de incidentes de seguridad de la información.
3. Pérdida total o parcial de la información.
4. Fuga de la información. lo que ocasiona que la administración de red
(Soporte y Mantenimiento)
Acceso no autorizado en servidores o redes de la entidad, pueda exponer datos sensibles, personales o estratégicos. Esto viola políticas de seguridad y la Ley 1581 de 2012.
</v>
      </c>
      <c r="I221" s="357"/>
      <c r="J221" s="555" t="s">
        <v>194</v>
      </c>
      <c r="K221" s="558" t="str">
        <f>IFERROR(VLOOKUP('2 MAPA FINAL'!$J221,Tabla3[],2,0),"")</f>
        <v>Eventos relacionados con la infraestructura tecnológica de la Corporación.</v>
      </c>
      <c r="L221" s="571">
        <v>4</v>
      </c>
      <c r="M221" s="558" t="str">
        <f>+IF(L221="","",IF(L221&lt;='3 FORMULA PROBABILIDADES'!$S$9,'3 FORMULA PROBABILIDADES'!$Q$9,IF(L221&lt;='3 FORMULA PROBABILIDADES'!$S$10,'3 FORMULA PROBABILIDADES'!$Q$10,IF(L221&lt;='3 FORMULA PROBABILIDADES'!$S$11,'3 FORMULA PROBABILIDADES'!$Q$11,IF(L221&lt;='3 FORMULA PROBABILIDADES'!$S$12,'3 FORMULA PROBABILIDADES'!$Q$12,IF(L221&gt;='3 FORMULA PROBABILIDADES'!$R$13,'3 FORMULA PROBABILIDADES'!$Q$13,""))))))</f>
        <v>La actividad que conlleva el riesgo se ejecuta de 3 a 24 veces por año</v>
      </c>
      <c r="N221" s="560">
        <f>+IF(M221="","",IF(M221='3 FORMULA PROBABILIDADES'!$Q$9, '3 FORMULA PROBABILIDADES'!$T$9,IF(M221='3 FORMULA PROBABILIDADES'!$Q$10, '3 FORMULA PROBABILIDADES'!$T$10,IF(M221='3 FORMULA PROBABILIDADES'!$Q$11, '3 FORMULA PROBABILIDADES'!$T$11,IF(M221='3 FORMULA PROBABILIDADES'!$Q$12, '3 FORMULA PROBABILIDADES'!$T$12,IF(M221='3 FORMULA PROBABILIDADES'!$Q$13, '3 FORMULA PROBABILIDADES'!$T$13))))))</f>
        <v>0.4</v>
      </c>
      <c r="O221" s="510" t="str">
        <f>+IF(M221="","",IF(M221='3 FORMULA PROBABILIDADES'!$Q$9, '3 FORMULA PROBABILIDADES'!$P$9,IF(M221='3 FORMULA PROBABILIDADES'!$Q$10, '3 FORMULA PROBABILIDADES'!$P$10,IF(M221='3 FORMULA PROBABILIDADES'!$Q$11, '3 FORMULA PROBABILIDADES'!$P$11,IF(M221='3 FORMULA PROBABILIDADES'!$Q$12, '3 FORMULA PROBABILIDADES'!$P$12,IF(M221='3 FORMULA PROBABILIDADES'!$Q$13, '3 FORMULA PROBABILIDADES'!$P$13))))))</f>
        <v>Baja</v>
      </c>
      <c r="P221" s="574" t="s">
        <v>377</v>
      </c>
      <c r="Q221" s="560">
        <f>+IF(P221="","",IF(P221="N/A","",IF(OR(P221='3 FORMULA PROBABILIDADES'!$X$9, P221='3 FORMULA PROBABILIDADES'!$Y$9), '3 FORMULA PROBABILIDADES'!$W$9,IF(OR(P221='3 FORMULA PROBABILIDADES'!$X$10, P221='3 FORMULA PROBABILIDADES'!$Y$10), '3 FORMULA PROBABILIDADES'!$W$10,IF(OR(P221='3 FORMULA PROBABILIDADES'!$X$11, P221='3 FORMULA PROBABILIDADES'!$Y$11), '3 FORMULA PROBABILIDADES'!$W$11,IF(OR(P221='3 FORMULA PROBABILIDADES'!$X$12, P221='3 FORMULA PROBABILIDADES'!$Y$12), '3 FORMULA PROBABILIDADES'!$W$12,IF(OR(P221='3 FORMULA PROBABILIDADES'!$X$13, P221='3 FORMULA PROBABILIDADES'!$Y$13), '3 FORMULA PROBABILIDADES'!$W$13)))))))</f>
        <v>0.8</v>
      </c>
      <c r="R221" s="510" t="str">
        <f>+IF(P221="","",IF(P221="N/A","",IF(OR(P221='3 FORMULA PROBABILIDADES'!$X$9, P221='3 FORMULA PROBABILIDADES'!$Y$9), '3 FORMULA PROBABILIDADES'!$V$9,IF(OR(P221='3 FORMULA PROBABILIDADES'!$X$10, P221='3 FORMULA PROBABILIDADES'!$Y$10), '3 FORMULA PROBABILIDADES'!$V$10,IF(OR(P221='3 FORMULA PROBABILIDADES'!$X$11, P221='3 FORMULA PROBABILIDADES'!$Y$11), '3 FORMULA PROBABILIDADES'!$V$11,IF(OR(P221='3 FORMULA PROBABILIDADES'!$X$12, P221='3 FORMULA PROBABILIDADES'!$Y$12), '3 FORMULA PROBABILIDADES'!$V$12,IF(OR(P221='3 FORMULA PROBABILIDADES'!$X$13, P221='3 FORMULA PROBABILIDADES'!$Y$13), '3 FORMULA PROBABILIDADES'!$V$13)))))))</f>
        <v>Mayor</v>
      </c>
      <c r="S221" s="562" t="s">
        <v>381</v>
      </c>
      <c r="T221" s="560">
        <f>+IF(S221="","",IF(S221="N/A","",IF(OR(S221='3 FORMULA PROBABILIDADES'!$X$9, S221='3 FORMULA PROBABILIDADES'!$Y$9), '3 FORMULA PROBABILIDADES'!$W$9,IF(OR(S221='3 FORMULA PROBABILIDADES'!$X$10, S221='3 FORMULA PROBABILIDADES'!$Y$10), '3 FORMULA PROBABILIDADES'!$W$10,IF(OR(S221='3 FORMULA PROBABILIDADES'!$X$11, S221='3 FORMULA PROBABILIDADES'!$Y$11), '3 FORMULA PROBABILIDADES'!$W$11,IF(OR(S221='3 FORMULA PROBABILIDADES'!$X$12, S221='3 FORMULA PROBABILIDADES'!$Y$12), '3 FORMULA PROBABILIDADES'!$W$12,IF(OR(S221='3 FORMULA PROBABILIDADES'!$X$13, S221='3 FORMULA PROBABILIDADES'!$Y$13), '3 FORMULA PROBABILIDADES'!$W$13)))))))</f>
        <v>0.6</v>
      </c>
      <c r="U221" s="540" t="str">
        <f>+IF(S221="","",IF(S221="N/A","",IF(OR(S221='3 FORMULA PROBABILIDADES'!$X$9, S221='3 FORMULA PROBABILIDADES'!$Y$9), '3 FORMULA PROBABILIDADES'!$V$9,IF(OR(S221='3 FORMULA PROBABILIDADES'!$X$10, S221='3 FORMULA PROBABILIDADES'!$Y$10), '3 FORMULA PROBABILIDADES'!$V$10,IF(OR(S221='3 FORMULA PROBABILIDADES'!$X$11, S221='3 FORMULA PROBABILIDADES'!$Y$11), '3 FORMULA PROBABILIDADES'!$V$11,IF(OR(S221='3 FORMULA PROBABILIDADES'!$X$12, S221='3 FORMULA PROBABILIDADES'!$Y$12), '3 FORMULA PROBABILIDADES'!$V$12,IF(OR(S221='3 FORMULA PROBABILIDADES'!$X$13, S221='3 FORMULA PROBABILIDADES'!$Y$13), '3 FORMULA PROBABILIDADES'!$V$13)))))))</f>
        <v>Moderado</v>
      </c>
      <c r="V221" s="560">
        <f t="shared" ref="V221" si="155">+IF(Q221="",T221,IF(T221="",Q221,IF(Q221&gt;T221,Q221,T221)))</f>
        <v>0.8</v>
      </c>
      <c r="W221" s="510" t="str">
        <f>+IF(V221="","",IF(V221='3 FORMULA PROBABILIDADES'!$W$9, '3 FORMULA PROBABILIDADES'!$V$9,IF(V221='3 FORMULA PROBABILIDADES'!$W$10, '3 FORMULA PROBABILIDADES'!$V$10,IF(V221='3 FORMULA PROBABILIDADES'!$W$11, '3 FORMULA PROBABILIDADES'!$V$11,IF(V221='3 FORMULA PROBABILIDADES'!$W$12, '3 FORMULA PROBABILIDADES'!$V$12,IF(V221='3 FORMULA PROBABILIDADES'!$W$13, '3 FORMULA PROBABILIDADES'!$V$13))))))</f>
        <v>Mayor</v>
      </c>
      <c r="X221" s="348">
        <v>1</v>
      </c>
      <c r="Y221" s="383" t="s">
        <v>817</v>
      </c>
      <c r="Z221" s="383" t="s">
        <v>819</v>
      </c>
      <c r="AA221" s="383" t="s">
        <v>818</v>
      </c>
      <c r="AB221" s="376" t="str">
        <f t="shared" si="145"/>
        <v>Jefe de Oficina de Tecnología monitorea y hace seguimiento de los controles implementados de forma periodica, dando lugar a la aplicación de los correctivos pertinentes</v>
      </c>
      <c r="AC221" s="383" t="s">
        <v>143</v>
      </c>
      <c r="AD221" s="400">
        <v>0.25</v>
      </c>
      <c r="AE221" s="400" t="s">
        <v>149</v>
      </c>
      <c r="AF221" s="381" t="s">
        <v>155</v>
      </c>
      <c r="AG221" s="400">
        <v>0.15</v>
      </c>
      <c r="AH221" s="382" t="s">
        <v>145</v>
      </c>
      <c r="AI221" s="382" t="s">
        <v>146</v>
      </c>
      <c r="AJ221" s="382" t="s">
        <v>147</v>
      </c>
      <c r="AK221" s="382" t="s">
        <v>148</v>
      </c>
      <c r="AL221" s="378">
        <f t="shared" si="137"/>
        <v>0.4</v>
      </c>
      <c r="AM221" s="378">
        <f>IF(AE221='4 FORMULAS'!$D$50,N221-(N221*AL221),N221)</f>
        <v>0.24</v>
      </c>
      <c r="AN221" s="378">
        <f>IF(AE221='4 FORMULAS'!$D$52,$V221-($V221*$AL221),$V221)</f>
        <v>0.8</v>
      </c>
      <c r="AO221" s="568">
        <f t="shared" ref="AO221" si="156">+IF(AM226="","",AM226)</f>
        <v>0.24</v>
      </c>
      <c r="AP221" s="568">
        <f t="shared" ref="AP221" si="157">+IF(AN226="","",AN226)</f>
        <v>0.8</v>
      </c>
      <c r="AQ221" s="514" t="str">
        <f t="shared" ref="AQ221" si="158">+IF(W221="Leve","No requiere plan de acción",IF(W221="Menor","Bajo",IF(W221="Moderado","Moderado",IF(W221="Mayor","Alto",IF(W221="Catastrófico","Extremo",IF(W221="",""))))))</f>
        <v>Alto</v>
      </c>
      <c r="AR221" s="508" t="s">
        <v>1074</v>
      </c>
      <c r="AS221" s="508" t="s">
        <v>1074</v>
      </c>
      <c r="AT221" s="508" t="s">
        <v>1074</v>
      </c>
      <c r="AU221" s="508" t="s">
        <v>1074</v>
      </c>
      <c r="AV221" s="511">
        <v>46144</v>
      </c>
      <c r="AW221" s="529" t="s">
        <v>1125</v>
      </c>
      <c r="AX221" s="508"/>
      <c r="AY221" s="508"/>
      <c r="AZ221" s="514"/>
      <c r="BA221" s="517" t="s">
        <v>829</v>
      </c>
      <c r="BB221" s="517" t="s">
        <v>325</v>
      </c>
      <c r="BC221" s="517" t="s">
        <v>324</v>
      </c>
      <c r="BD221" s="541" t="s">
        <v>1158</v>
      </c>
      <c r="BE221" s="517" t="s">
        <v>324</v>
      </c>
      <c r="BF221" s="517" t="s">
        <v>324</v>
      </c>
      <c r="BG221" s="517" t="s">
        <v>917</v>
      </c>
      <c r="BH221" s="517" t="s">
        <v>324</v>
      </c>
      <c r="BI221" s="517" t="s">
        <v>830</v>
      </c>
      <c r="BJ221" s="517" t="s">
        <v>831</v>
      </c>
      <c r="BK221" s="517" t="s">
        <v>1073</v>
      </c>
      <c r="BL221" s="517" t="s">
        <v>832</v>
      </c>
      <c r="BM221" s="517" t="s">
        <v>833</v>
      </c>
      <c r="BN221" s="517" t="s">
        <v>494</v>
      </c>
      <c r="BO221" s="517" t="s">
        <v>834</v>
      </c>
      <c r="BP221" s="549">
        <v>0.8</v>
      </c>
      <c r="BQ221" s="518" t="s">
        <v>835</v>
      </c>
      <c r="BR221" s="418"/>
      <c r="BS221" s="418"/>
      <c r="BT221" s="418"/>
      <c r="BU221" s="418"/>
    </row>
    <row r="222" spans="1:73" ht="16.5" x14ac:dyDescent="0.25">
      <c r="A222" s="554"/>
      <c r="B222" s="557"/>
      <c r="C222" s="557"/>
      <c r="D222" s="557"/>
      <c r="E222" s="570"/>
      <c r="F222" s="570"/>
      <c r="G222" s="554"/>
      <c r="H222" s="542"/>
      <c r="I222" s="357"/>
      <c r="J222" s="557"/>
      <c r="K222" s="558"/>
      <c r="L222" s="572"/>
      <c r="M222" s="558"/>
      <c r="N222" s="561"/>
      <c r="O222" s="514"/>
      <c r="P222" s="562"/>
      <c r="Q222" s="561"/>
      <c r="R222" s="514"/>
      <c r="S222" s="562"/>
      <c r="T222" s="561"/>
      <c r="U222" s="509"/>
      <c r="V222" s="561"/>
      <c r="W222" s="514"/>
      <c r="X222" s="348">
        <v>2</v>
      </c>
      <c r="Y222" s="334"/>
      <c r="Z222" s="334"/>
      <c r="AA222" s="334"/>
      <c r="AB222" s="376" t="str">
        <f t="shared" si="145"/>
        <v xml:space="preserve">  </v>
      </c>
      <c r="AC222" s="380"/>
      <c r="AD222" s="378" t="str">
        <f>+IFERROR(VLOOKUP($AC222,'4 FORMULAS'!$B$50:$C$52,2,0),"")</f>
        <v/>
      </c>
      <c r="AE222" s="378" t="str">
        <f>+IFERROR(VLOOKUP($L222,'4 FORMULAS'!$B$50:$D$52,3,0),"")</f>
        <v/>
      </c>
      <c r="AF222" s="341"/>
      <c r="AG222" s="378" t="str">
        <f>+IFERROR(VLOOKUP($AF222,'4 FORMULAS'!$B$53:$C$54,2,0),"")</f>
        <v/>
      </c>
      <c r="AH222" s="342"/>
      <c r="AI222" s="342"/>
      <c r="AJ222" s="342"/>
      <c r="AK222" s="342"/>
      <c r="AL222" s="378" t="str">
        <f t="shared" si="137"/>
        <v/>
      </c>
      <c r="AM222" s="378">
        <f>IF(AE222='4 FORMULAS'!$D$50,AM221-(AM221*AL222),AM221)</f>
        <v>0.24</v>
      </c>
      <c r="AN222" s="378">
        <f>IF(AE222='4 FORMULAS'!$D$52,$AN221-(AN221*$AL222),AN221)</f>
        <v>0.8</v>
      </c>
      <c r="AO222" s="568"/>
      <c r="AP222" s="568"/>
      <c r="AQ222" s="514"/>
      <c r="AR222" s="509"/>
      <c r="AS222" s="509"/>
      <c r="AT222" s="509"/>
      <c r="AU222" s="509"/>
      <c r="AV222" s="512"/>
      <c r="AW222" s="530"/>
      <c r="AX222" s="509"/>
      <c r="AY222" s="509"/>
      <c r="AZ222" s="514"/>
      <c r="BA222" s="518"/>
      <c r="BB222" s="518"/>
      <c r="BC222" s="518"/>
      <c r="BD222" s="542"/>
      <c r="BE222" s="518"/>
      <c r="BF222" s="518"/>
      <c r="BG222" s="518"/>
      <c r="BH222" s="518"/>
      <c r="BI222" s="518"/>
      <c r="BJ222" s="518"/>
      <c r="BK222" s="518"/>
      <c r="BL222" s="518"/>
      <c r="BM222" s="518"/>
      <c r="BN222" s="518"/>
      <c r="BO222" s="518"/>
      <c r="BP222" s="535"/>
      <c r="BQ222" s="518"/>
      <c r="BR222" s="418"/>
      <c r="BS222" s="418"/>
      <c r="BT222" s="418"/>
      <c r="BU222" s="418"/>
    </row>
    <row r="223" spans="1:73" ht="16.5" x14ac:dyDescent="0.25">
      <c r="A223" s="554"/>
      <c r="B223" s="557"/>
      <c r="C223" s="557"/>
      <c r="D223" s="557"/>
      <c r="E223" s="570"/>
      <c r="F223" s="570"/>
      <c r="G223" s="554"/>
      <c r="H223" s="542"/>
      <c r="I223" s="357"/>
      <c r="J223" s="557"/>
      <c r="K223" s="558"/>
      <c r="L223" s="572"/>
      <c r="M223" s="558"/>
      <c r="N223" s="561"/>
      <c r="O223" s="514"/>
      <c r="P223" s="562"/>
      <c r="Q223" s="561"/>
      <c r="R223" s="514"/>
      <c r="S223" s="562"/>
      <c r="T223" s="561"/>
      <c r="U223" s="509"/>
      <c r="V223" s="561"/>
      <c r="W223" s="514"/>
      <c r="X223" s="348">
        <v>3</v>
      </c>
      <c r="Y223" s="334"/>
      <c r="Z223" s="334"/>
      <c r="AA223" s="334"/>
      <c r="AB223" s="376" t="str">
        <f t="shared" si="145"/>
        <v xml:space="preserve">  </v>
      </c>
      <c r="AC223" s="380"/>
      <c r="AD223" s="378" t="str">
        <f>+IFERROR(VLOOKUP($AC223,'4 FORMULAS'!$B$50:$C$52,2,0),"")</f>
        <v/>
      </c>
      <c r="AE223" s="378" t="str">
        <f>+IFERROR(VLOOKUP($L223,'4 FORMULAS'!$B$50:$D$52,3,0),"")</f>
        <v/>
      </c>
      <c r="AF223" s="341"/>
      <c r="AG223" s="378" t="str">
        <f>+IFERROR(VLOOKUP($AF223,'4 FORMULAS'!$B$53:$C$54,2,0),"")</f>
        <v/>
      </c>
      <c r="AH223" s="342"/>
      <c r="AI223" s="342"/>
      <c r="AJ223" s="342"/>
      <c r="AK223" s="342"/>
      <c r="AL223" s="378" t="str">
        <f t="shared" si="137"/>
        <v/>
      </c>
      <c r="AM223" s="378">
        <f>IF(AE223='4 FORMULAS'!$D$50,AM222-(AM222*AL223),AM222)</f>
        <v>0.24</v>
      </c>
      <c r="AN223" s="378">
        <f>IF(AE223='4 FORMULAS'!$D$52,$AN222-(AN222*$AL223),AN222)</f>
        <v>0.8</v>
      </c>
      <c r="AO223" s="568"/>
      <c r="AP223" s="568"/>
      <c r="AQ223" s="514"/>
      <c r="AR223" s="509"/>
      <c r="AS223" s="509"/>
      <c r="AT223" s="509"/>
      <c r="AU223" s="509"/>
      <c r="AV223" s="512"/>
      <c r="AW223" s="530"/>
      <c r="AX223" s="509"/>
      <c r="AY223" s="509"/>
      <c r="AZ223" s="514"/>
      <c r="BA223" s="518"/>
      <c r="BB223" s="518"/>
      <c r="BC223" s="518"/>
      <c r="BD223" s="542"/>
      <c r="BE223" s="518"/>
      <c r="BF223" s="518"/>
      <c r="BG223" s="518"/>
      <c r="BH223" s="518"/>
      <c r="BI223" s="518"/>
      <c r="BJ223" s="518"/>
      <c r="BK223" s="518"/>
      <c r="BL223" s="518"/>
      <c r="BM223" s="518"/>
      <c r="BN223" s="518"/>
      <c r="BO223" s="518"/>
      <c r="BP223" s="535"/>
      <c r="BQ223" s="518"/>
      <c r="BR223" s="418"/>
      <c r="BS223" s="418"/>
      <c r="BT223" s="418"/>
      <c r="BU223" s="418"/>
    </row>
    <row r="224" spans="1:73" ht="16.5" x14ac:dyDescent="0.25">
      <c r="A224" s="554"/>
      <c r="B224" s="557"/>
      <c r="C224" s="557"/>
      <c r="D224" s="557"/>
      <c r="E224" s="570"/>
      <c r="F224" s="570"/>
      <c r="G224" s="554"/>
      <c r="H224" s="542"/>
      <c r="I224" s="357"/>
      <c r="J224" s="557"/>
      <c r="K224" s="558"/>
      <c r="L224" s="572"/>
      <c r="M224" s="558"/>
      <c r="N224" s="561"/>
      <c r="O224" s="514"/>
      <c r="P224" s="562"/>
      <c r="Q224" s="561"/>
      <c r="R224" s="514"/>
      <c r="S224" s="562"/>
      <c r="T224" s="561"/>
      <c r="U224" s="509"/>
      <c r="V224" s="561"/>
      <c r="W224" s="514"/>
      <c r="X224" s="348">
        <v>4</v>
      </c>
      <c r="Y224" s="334"/>
      <c r="Z224" s="334"/>
      <c r="AA224" s="334"/>
      <c r="AB224" s="376" t="str">
        <f t="shared" si="145"/>
        <v xml:space="preserve">  </v>
      </c>
      <c r="AC224" s="380"/>
      <c r="AD224" s="378" t="str">
        <f>+IFERROR(VLOOKUP($AC224,'4 FORMULAS'!$B$50:$C$52,2,0),"")</f>
        <v/>
      </c>
      <c r="AE224" s="378" t="str">
        <f>+IFERROR(VLOOKUP($L224,'4 FORMULAS'!$B$50:$D$52,3,0),"")</f>
        <v/>
      </c>
      <c r="AF224" s="341"/>
      <c r="AG224" s="378" t="str">
        <f>+IFERROR(VLOOKUP($AF224,'4 FORMULAS'!$B$53:$C$54,2,0),"")</f>
        <v/>
      </c>
      <c r="AH224" s="342"/>
      <c r="AI224" s="342"/>
      <c r="AJ224" s="342"/>
      <c r="AK224" s="342"/>
      <c r="AL224" s="378" t="str">
        <f t="shared" si="137"/>
        <v/>
      </c>
      <c r="AM224" s="378">
        <f>IF(AE224='4 FORMULAS'!$D$50,AM223-(AM223*AL224),AM223)</f>
        <v>0.24</v>
      </c>
      <c r="AN224" s="378">
        <f>IF(AE224='4 FORMULAS'!$D$52,$AN223-(AN223*$AL224),AN223)</f>
        <v>0.8</v>
      </c>
      <c r="AO224" s="568"/>
      <c r="AP224" s="568"/>
      <c r="AQ224" s="514"/>
      <c r="AR224" s="509"/>
      <c r="AS224" s="509"/>
      <c r="AT224" s="509"/>
      <c r="AU224" s="509"/>
      <c r="AV224" s="512"/>
      <c r="AW224" s="530"/>
      <c r="AX224" s="509"/>
      <c r="AY224" s="509"/>
      <c r="AZ224" s="514"/>
      <c r="BA224" s="518"/>
      <c r="BB224" s="518"/>
      <c r="BC224" s="518"/>
      <c r="BD224" s="542"/>
      <c r="BE224" s="518"/>
      <c r="BF224" s="518"/>
      <c r="BG224" s="518"/>
      <c r="BH224" s="518"/>
      <c r="BI224" s="518"/>
      <c r="BJ224" s="518"/>
      <c r="BK224" s="518"/>
      <c r="BL224" s="518"/>
      <c r="BM224" s="518"/>
      <c r="BN224" s="518"/>
      <c r="BO224" s="518"/>
      <c r="BP224" s="535"/>
      <c r="BQ224" s="518"/>
      <c r="BR224" s="418"/>
      <c r="BS224" s="418"/>
      <c r="BT224" s="418"/>
      <c r="BU224" s="418"/>
    </row>
    <row r="225" spans="1:73" ht="16.5" x14ac:dyDescent="0.25">
      <c r="A225" s="554"/>
      <c r="B225" s="557"/>
      <c r="C225" s="557"/>
      <c r="D225" s="557"/>
      <c r="E225" s="570"/>
      <c r="F225" s="570"/>
      <c r="G225" s="554"/>
      <c r="H225" s="542"/>
      <c r="I225" s="357"/>
      <c r="J225" s="557"/>
      <c r="K225" s="558"/>
      <c r="L225" s="572"/>
      <c r="M225" s="558"/>
      <c r="N225" s="561"/>
      <c r="O225" s="514"/>
      <c r="P225" s="562"/>
      <c r="Q225" s="561"/>
      <c r="R225" s="514"/>
      <c r="S225" s="562"/>
      <c r="T225" s="561"/>
      <c r="U225" s="509"/>
      <c r="V225" s="561"/>
      <c r="W225" s="514"/>
      <c r="X225" s="348">
        <v>5</v>
      </c>
      <c r="Y225" s="334"/>
      <c r="Z225" s="334"/>
      <c r="AA225" s="334"/>
      <c r="AB225" s="376" t="str">
        <f t="shared" si="145"/>
        <v xml:space="preserve">  </v>
      </c>
      <c r="AC225" s="380"/>
      <c r="AD225" s="378" t="str">
        <f>+IFERROR(VLOOKUP($AC225,'4 FORMULAS'!$B$50:$C$52,2,0),"")</f>
        <v/>
      </c>
      <c r="AE225" s="378" t="str">
        <f>+IFERROR(VLOOKUP($L225,'4 FORMULAS'!$B$50:$D$52,3,0),"")</f>
        <v/>
      </c>
      <c r="AF225" s="341"/>
      <c r="AG225" s="378" t="str">
        <f>+IFERROR(VLOOKUP($AF225,'4 FORMULAS'!$B$53:$C$54,2,0),"")</f>
        <v/>
      </c>
      <c r="AH225" s="342"/>
      <c r="AI225" s="342"/>
      <c r="AJ225" s="342"/>
      <c r="AK225" s="342"/>
      <c r="AL225" s="378" t="str">
        <f t="shared" si="137"/>
        <v/>
      </c>
      <c r="AM225" s="378">
        <f>IF(AE225='4 FORMULAS'!$D$50,AM224-(AM224*AL225),AM224)</f>
        <v>0.24</v>
      </c>
      <c r="AN225" s="378">
        <f>IF(AE225='4 FORMULAS'!$D$52,$AN224-(AN224*$AL225),AN224)</f>
        <v>0.8</v>
      </c>
      <c r="AO225" s="568"/>
      <c r="AP225" s="568"/>
      <c r="AQ225" s="514"/>
      <c r="AR225" s="509"/>
      <c r="AS225" s="509"/>
      <c r="AT225" s="509"/>
      <c r="AU225" s="509"/>
      <c r="AV225" s="512"/>
      <c r="AW225" s="530"/>
      <c r="AX225" s="509"/>
      <c r="AY225" s="509"/>
      <c r="AZ225" s="514"/>
      <c r="BA225" s="518"/>
      <c r="BB225" s="518"/>
      <c r="BC225" s="518"/>
      <c r="BD225" s="542"/>
      <c r="BE225" s="518"/>
      <c r="BF225" s="518"/>
      <c r="BG225" s="518"/>
      <c r="BH225" s="518"/>
      <c r="BI225" s="518"/>
      <c r="BJ225" s="518"/>
      <c r="BK225" s="518"/>
      <c r="BL225" s="518"/>
      <c r="BM225" s="518"/>
      <c r="BN225" s="518"/>
      <c r="BO225" s="518"/>
      <c r="BP225" s="535"/>
      <c r="BQ225" s="518"/>
      <c r="BR225" s="418"/>
      <c r="BS225" s="418"/>
      <c r="BT225" s="418"/>
      <c r="BU225" s="418"/>
    </row>
    <row r="226" spans="1:73" ht="42.75" customHeight="1" thickBot="1" x14ac:dyDescent="0.3">
      <c r="A226" s="555"/>
      <c r="B226" s="557"/>
      <c r="C226" s="557"/>
      <c r="D226" s="557"/>
      <c r="E226" s="570"/>
      <c r="F226" s="570"/>
      <c r="G226" s="555"/>
      <c r="H226" s="542"/>
      <c r="I226" s="357"/>
      <c r="J226" s="557"/>
      <c r="K226" s="558"/>
      <c r="L226" s="573"/>
      <c r="M226" s="558"/>
      <c r="N226" s="561"/>
      <c r="O226" s="514"/>
      <c r="P226" s="562"/>
      <c r="Q226" s="561"/>
      <c r="R226" s="514"/>
      <c r="S226" s="562"/>
      <c r="T226" s="561"/>
      <c r="U226" s="510"/>
      <c r="V226" s="561"/>
      <c r="W226" s="514"/>
      <c r="X226" s="348">
        <v>6</v>
      </c>
      <c r="Y226" s="334"/>
      <c r="Z226" s="334"/>
      <c r="AA226" s="334"/>
      <c r="AB226" s="376" t="str">
        <f t="shared" si="145"/>
        <v xml:space="preserve">  </v>
      </c>
      <c r="AC226" s="380"/>
      <c r="AD226" s="378" t="str">
        <f>+IFERROR(VLOOKUP($AC226,'4 FORMULAS'!$B$50:$C$52,2,0),"")</f>
        <v/>
      </c>
      <c r="AE226" s="378" t="str">
        <f>+IFERROR(VLOOKUP($L226,'4 FORMULAS'!$B$50:$D$52,3,0),"")</f>
        <v/>
      </c>
      <c r="AF226" s="341"/>
      <c r="AG226" s="378" t="str">
        <f>+IFERROR(VLOOKUP($AF226,'4 FORMULAS'!$B$53:$C$54,2,0),"")</f>
        <v/>
      </c>
      <c r="AH226" s="342"/>
      <c r="AI226" s="342"/>
      <c r="AJ226" s="342"/>
      <c r="AK226" s="342"/>
      <c r="AL226" s="378" t="str">
        <f t="shared" si="137"/>
        <v/>
      </c>
      <c r="AM226" s="378">
        <f>IF(AE226='4 FORMULAS'!$D$50,AM225-(AM225*AL226),AM225)</f>
        <v>0.24</v>
      </c>
      <c r="AN226" s="378">
        <f>IF(AE226='4 FORMULAS'!$D$52,$AN225-(AN225*$AL226),AN225)</f>
        <v>0.8</v>
      </c>
      <c r="AO226" s="568"/>
      <c r="AP226" s="568"/>
      <c r="AQ226" s="514"/>
      <c r="AR226" s="510"/>
      <c r="AS226" s="510"/>
      <c r="AT226" s="510"/>
      <c r="AU226" s="510"/>
      <c r="AV226" s="513"/>
      <c r="AW226" s="531"/>
      <c r="AX226" s="510"/>
      <c r="AY226" s="510"/>
      <c r="AZ226" s="514"/>
      <c r="BA226" s="519"/>
      <c r="BB226" s="519"/>
      <c r="BC226" s="519"/>
      <c r="BD226" s="542"/>
      <c r="BE226" s="519"/>
      <c r="BF226" s="519"/>
      <c r="BG226" s="519"/>
      <c r="BH226" s="519"/>
      <c r="BI226" s="519"/>
      <c r="BJ226" s="519"/>
      <c r="BK226" s="519"/>
      <c r="BL226" s="519"/>
      <c r="BM226" s="519"/>
      <c r="BN226" s="519"/>
      <c r="BO226" s="519"/>
      <c r="BP226" s="535"/>
      <c r="BQ226" s="519"/>
      <c r="BR226" s="418"/>
      <c r="BS226" s="418"/>
      <c r="BT226" s="418"/>
      <c r="BU226" s="418"/>
    </row>
    <row r="227" spans="1:73" ht="66" customHeight="1" x14ac:dyDescent="0.25">
      <c r="A227" s="556" t="s">
        <v>648</v>
      </c>
      <c r="B227" s="557" t="s">
        <v>760</v>
      </c>
      <c r="C227" s="555" t="s">
        <v>183</v>
      </c>
      <c r="D227" s="557" t="s">
        <v>1100</v>
      </c>
      <c r="E227" s="569" t="s">
        <v>798</v>
      </c>
      <c r="F227" s="570" t="s">
        <v>800</v>
      </c>
      <c r="G227" s="553" t="s">
        <v>799</v>
      </c>
      <c r="H227" s="542" t="str">
        <f t="shared" ref="H227" si="159">+CONCATENATE(D227," ",E227," ",F227," ",G227)</f>
        <v>Posibilidad de pérdida de disponibilidad por pérdida de la disponibilidad de la información, sistemas de información y servicios almacenados y procesados en el hardware (servidores, dispositivos de red y seguridad) ubicados en el datacenter y la Nube debido a fallas técnicas,  debido a:                                                                                                                                                                                                                        1. Incidentes de seguridad de la información.
2. Pérdida total o parcial de la información.
3. Fuga de información. lo que ocasiona la imposibilidad de acceder o utilizar datos críticos, aplicaciones y servicios alojados en servidores y dispositivos de red cuando son necesarios, provocada por averías físicas, errores de software, problemas de suministro eléctrico o fallos en la infraestructura tecnológica</v>
      </c>
      <c r="I227" s="357"/>
      <c r="J227" s="555" t="s">
        <v>194</v>
      </c>
      <c r="K227" s="558" t="str">
        <f>IFERROR(VLOOKUP('2 MAPA FINAL'!$J227,Tabla3[],2,0),"")</f>
        <v>Eventos relacionados con la infraestructura tecnológica de la Corporación.</v>
      </c>
      <c r="L227" s="575">
        <v>4</v>
      </c>
      <c r="M227" s="558" t="str">
        <f>+IF(L227="","",IF(L227&lt;='3 FORMULA PROBABILIDADES'!$S$9,'3 FORMULA PROBABILIDADES'!$Q$9,IF(L227&lt;='3 FORMULA PROBABILIDADES'!$S$10,'3 FORMULA PROBABILIDADES'!$Q$10,IF(L227&lt;='3 FORMULA PROBABILIDADES'!$S$11,'3 FORMULA PROBABILIDADES'!$Q$11,IF(L227&lt;='3 FORMULA PROBABILIDADES'!$S$12,'3 FORMULA PROBABILIDADES'!$Q$12,IF(L227&gt;='3 FORMULA PROBABILIDADES'!$R$13,'3 FORMULA PROBABILIDADES'!$Q$13,""))))))</f>
        <v>La actividad que conlleva el riesgo se ejecuta de 3 a 24 veces por año</v>
      </c>
      <c r="N227" s="560">
        <f>+IF(M227="","",IF(M227='3 FORMULA PROBABILIDADES'!$Q$9, '3 FORMULA PROBABILIDADES'!$T$9,IF(M227='3 FORMULA PROBABILIDADES'!$Q$10, '3 FORMULA PROBABILIDADES'!$T$10,IF(M227='3 FORMULA PROBABILIDADES'!$Q$11, '3 FORMULA PROBABILIDADES'!$T$11,IF(M227='3 FORMULA PROBABILIDADES'!$Q$12, '3 FORMULA PROBABILIDADES'!$T$12,IF(M227='3 FORMULA PROBABILIDADES'!$Q$13, '3 FORMULA PROBABILIDADES'!$T$13))))))</f>
        <v>0.4</v>
      </c>
      <c r="O227" s="510" t="str">
        <f>+IF(M227="","",IF(M227='3 FORMULA PROBABILIDADES'!$Q$9, '3 FORMULA PROBABILIDADES'!$P$9,IF(M227='3 FORMULA PROBABILIDADES'!$Q$10, '3 FORMULA PROBABILIDADES'!$P$10,IF(M227='3 FORMULA PROBABILIDADES'!$Q$11, '3 FORMULA PROBABILIDADES'!$P$11,IF(M227='3 FORMULA PROBABILIDADES'!$Q$12, '3 FORMULA PROBABILIDADES'!$P$12,IF(M227='3 FORMULA PROBABILIDADES'!$Q$13, '3 FORMULA PROBABILIDADES'!$P$13))))))</f>
        <v>Baja</v>
      </c>
      <c r="P227" s="574" t="s">
        <v>377</v>
      </c>
      <c r="Q227" s="560">
        <f>+IF(P227="","",IF(P227="N/A","",IF(OR(P227='3 FORMULA PROBABILIDADES'!$X$9, P227='3 FORMULA PROBABILIDADES'!$Y$9), '3 FORMULA PROBABILIDADES'!$W$9,IF(OR(P227='3 FORMULA PROBABILIDADES'!$X$10, P227='3 FORMULA PROBABILIDADES'!$Y$10), '3 FORMULA PROBABILIDADES'!$W$10,IF(OR(P227='3 FORMULA PROBABILIDADES'!$X$11, P227='3 FORMULA PROBABILIDADES'!$Y$11), '3 FORMULA PROBABILIDADES'!$W$11,IF(OR(P227='3 FORMULA PROBABILIDADES'!$X$12, P227='3 FORMULA PROBABILIDADES'!$Y$12), '3 FORMULA PROBABILIDADES'!$W$12,IF(OR(P227='3 FORMULA PROBABILIDADES'!$X$13, P227='3 FORMULA PROBABILIDADES'!$Y$13), '3 FORMULA PROBABILIDADES'!$W$13)))))))</f>
        <v>0.8</v>
      </c>
      <c r="R227" s="510" t="str">
        <f>+IF(P227="","",IF(P227="N/A","",IF(OR(P227='3 FORMULA PROBABILIDADES'!$X$9, P227='3 FORMULA PROBABILIDADES'!$Y$9), '3 FORMULA PROBABILIDADES'!$V$9,IF(OR(P227='3 FORMULA PROBABILIDADES'!$X$10, P227='3 FORMULA PROBABILIDADES'!$Y$10), '3 FORMULA PROBABILIDADES'!$V$10,IF(OR(P227='3 FORMULA PROBABILIDADES'!$X$11, P227='3 FORMULA PROBABILIDADES'!$Y$11), '3 FORMULA PROBABILIDADES'!$V$11,IF(OR(P227='3 FORMULA PROBABILIDADES'!$X$12, P227='3 FORMULA PROBABILIDADES'!$Y$12), '3 FORMULA PROBABILIDADES'!$V$12,IF(OR(P227='3 FORMULA PROBABILIDADES'!$X$13, P227='3 FORMULA PROBABILIDADES'!$Y$13), '3 FORMULA PROBABILIDADES'!$V$13)))))))</f>
        <v>Mayor</v>
      </c>
      <c r="S227" s="562" t="s">
        <v>381</v>
      </c>
      <c r="T227" s="560">
        <f>+IF(S227="","",IF(S227="N/A","",IF(OR(S227='3 FORMULA PROBABILIDADES'!$X$9, S227='3 FORMULA PROBABILIDADES'!$Y$9), '3 FORMULA PROBABILIDADES'!$W$9,IF(OR(S227='3 FORMULA PROBABILIDADES'!$X$10, S227='3 FORMULA PROBABILIDADES'!$Y$10), '3 FORMULA PROBABILIDADES'!$W$10,IF(OR(S227='3 FORMULA PROBABILIDADES'!$X$11, S227='3 FORMULA PROBABILIDADES'!$Y$11), '3 FORMULA PROBABILIDADES'!$W$11,IF(OR(S227='3 FORMULA PROBABILIDADES'!$X$12, S227='3 FORMULA PROBABILIDADES'!$Y$12), '3 FORMULA PROBABILIDADES'!$W$12,IF(OR(S227='3 FORMULA PROBABILIDADES'!$X$13, S227='3 FORMULA PROBABILIDADES'!$Y$13), '3 FORMULA PROBABILIDADES'!$W$13)))))))</f>
        <v>0.6</v>
      </c>
      <c r="U227" s="540" t="str">
        <f>+IF(S227="","",IF(S227="N/A","",IF(OR(S227='3 FORMULA PROBABILIDADES'!$X$9, S227='3 FORMULA PROBABILIDADES'!$Y$9), '3 FORMULA PROBABILIDADES'!$V$9,IF(OR(S227='3 FORMULA PROBABILIDADES'!$X$10, S227='3 FORMULA PROBABILIDADES'!$Y$10), '3 FORMULA PROBABILIDADES'!$V$10,IF(OR(S227='3 FORMULA PROBABILIDADES'!$X$11, S227='3 FORMULA PROBABILIDADES'!$Y$11), '3 FORMULA PROBABILIDADES'!$V$11,IF(OR(S227='3 FORMULA PROBABILIDADES'!$X$12, S227='3 FORMULA PROBABILIDADES'!$Y$12), '3 FORMULA PROBABILIDADES'!$V$12,IF(OR(S227='3 FORMULA PROBABILIDADES'!$X$13, S227='3 FORMULA PROBABILIDADES'!$Y$13), '3 FORMULA PROBABILIDADES'!$V$13)))))))</f>
        <v>Moderado</v>
      </c>
      <c r="V227" s="560">
        <f t="shared" ref="V227" si="160">+IF(Q227="",T227,IF(T227="",Q227,IF(Q227&gt;T227,Q227,T227)))</f>
        <v>0.8</v>
      </c>
      <c r="W227" s="510" t="str">
        <f>+IF(V227="","",IF(V227='3 FORMULA PROBABILIDADES'!$W$9, '3 FORMULA PROBABILIDADES'!$V$9,IF(V227='3 FORMULA PROBABILIDADES'!$W$10, '3 FORMULA PROBABILIDADES'!$V$10,IF(V227='3 FORMULA PROBABILIDADES'!$W$11, '3 FORMULA PROBABILIDADES'!$V$11,IF(V227='3 FORMULA PROBABILIDADES'!$W$12, '3 FORMULA PROBABILIDADES'!$V$12,IF(V227='3 FORMULA PROBABILIDADES'!$W$13, '3 FORMULA PROBABILIDADES'!$V$13))))))</f>
        <v>Mayor</v>
      </c>
      <c r="X227" s="348">
        <v>1</v>
      </c>
      <c r="Y227" s="334" t="s">
        <v>820</v>
      </c>
      <c r="Z227" s="334" t="s">
        <v>821</v>
      </c>
      <c r="AA227" s="334" t="s">
        <v>1126</v>
      </c>
      <c r="AB227" s="376" t="str">
        <f t="shared" si="145"/>
        <v>Todos los Procesos reportan inmediatamente el incidente al área de sistemas. activar protocolos de seguridad física, identificar el alcance de la pérdida, salvaguardar documentos restantes, y evaluar el impacto en la operación de forma periódica, dando lugar a la aplicación de los correctivos pertinentes</v>
      </c>
      <c r="AC227" s="380" t="s">
        <v>143</v>
      </c>
      <c r="AD227" s="378">
        <v>0.25</v>
      </c>
      <c r="AE227" s="378" t="s">
        <v>149</v>
      </c>
      <c r="AF227" s="341" t="s">
        <v>155</v>
      </c>
      <c r="AG227" s="378">
        <v>0.15</v>
      </c>
      <c r="AH227" s="342" t="s">
        <v>145</v>
      </c>
      <c r="AI227" s="342" t="s">
        <v>146</v>
      </c>
      <c r="AJ227" s="342" t="s">
        <v>147</v>
      </c>
      <c r="AK227" s="342" t="s">
        <v>148</v>
      </c>
      <c r="AL227" s="378">
        <f t="shared" si="137"/>
        <v>0.4</v>
      </c>
      <c r="AM227" s="378">
        <f>IF(AE227='4 FORMULAS'!$D$50,N227-(N227*AL227),N227)</f>
        <v>0.24</v>
      </c>
      <c r="AN227" s="378">
        <f>IF(AE227='4 FORMULAS'!$D$52,$V227-($V227*$AL227),$V227)</f>
        <v>0.8</v>
      </c>
      <c r="AO227" s="568">
        <f t="shared" ref="AO227" si="161">+IF(AM232="","",AM232)</f>
        <v>0.24</v>
      </c>
      <c r="AP227" s="568">
        <f t="shared" ref="AP227" si="162">+IF(AN232="","",AN232)</f>
        <v>0.8</v>
      </c>
      <c r="AQ227" s="514" t="str">
        <f t="shared" ref="AQ227" si="163">+IF(W227="Leve","No requiere plan de acción",IF(W227="Menor","Bajo",IF(W227="Moderado","Moderado",IF(W227="Mayor","Alto",IF(W227="Catastrófico","Extremo",IF(W227="",""))))))</f>
        <v>Alto</v>
      </c>
      <c r="AR227" s="508" t="s">
        <v>1074</v>
      </c>
      <c r="AS227" s="508" t="s">
        <v>1074</v>
      </c>
      <c r="AT227" s="508" t="s">
        <v>1074</v>
      </c>
      <c r="AU227" s="508" t="s">
        <v>1074</v>
      </c>
      <c r="AV227" s="511">
        <v>46144</v>
      </c>
      <c r="AW227" s="529" t="s">
        <v>1127</v>
      </c>
      <c r="AX227" s="508"/>
      <c r="AY227" s="508"/>
      <c r="AZ227" s="514"/>
      <c r="BA227" s="517" t="s">
        <v>829</v>
      </c>
      <c r="BB227" s="517" t="s">
        <v>325</v>
      </c>
      <c r="BC227" s="517" t="s">
        <v>324</v>
      </c>
      <c r="BD227" s="541" t="s">
        <v>918</v>
      </c>
      <c r="BE227" s="517" t="s">
        <v>324</v>
      </c>
      <c r="BF227" s="517" t="s">
        <v>324</v>
      </c>
      <c r="BG227" s="517" t="s">
        <v>919</v>
      </c>
      <c r="BH227" s="517" t="s">
        <v>324</v>
      </c>
      <c r="BI227" s="517" t="s">
        <v>836</v>
      </c>
      <c r="BJ227" s="517" t="s">
        <v>837</v>
      </c>
      <c r="BK227" s="517" t="s">
        <v>838</v>
      </c>
      <c r="BL227" s="517" t="s">
        <v>839</v>
      </c>
      <c r="BM227" s="517" t="s">
        <v>833</v>
      </c>
      <c r="BN227" s="517" t="s">
        <v>494</v>
      </c>
      <c r="BO227" s="517" t="s">
        <v>820</v>
      </c>
      <c r="BP227" s="549">
        <v>0.8</v>
      </c>
      <c r="BQ227" s="535" t="s">
        <v>840</v>
      </c>
      <c r="BR227" s="418"/>
      <c r="BS227" s="418"/>
      <c r="BT227" s="418"/>
      <c r="BU227" s="418"/>
    </row>
    <row r="228" spans="1:73" ht="30.75" customHeight="1" x14ac:dyDescent="0.25">
      <c r="A228" s="554"/>
      <c r="B228" s="557"/>
      <c r="C228" s="557"/>
      <c r="D228" s="557"/>
      <c r="E228" s="570"/>
      <c r="F228" s="570"/>
      <c r="G228" s="554"/>
      <c r="H228" s="542"/>
      <c r="I228" s="357"/>
      <c r="J228" s="557"/>
      <c r="K228" s="558"/>
      <c r="L228" s="572"/>
      <c r="M228" s="558"/>
      <c r="N228" s="561"/>
      <c r="O228" s="514"/>
      <c r="P228" s="562"/>
      <c r="Q228" s="561"/>
      <c r="R228" s="514"/>
      <c r="S228" s="562"/>
      <c r="T228" s="561"/>
      <c r="U228" s="509"/>
      <c r="V228" s="561"/>
      <c r="W228" s="514"/>
      <c r="X228" s="348">
        <v>2</v>
      </c>
      <c r="Y228" s="334"/>
      <c r="Z228" s="334"/>
      <c r="AA228" s="334"/>
      <c r="AB228" s="376" t="str">
        <f t="shared" si="145"/>
        <v xml:space="preserve">  </v>
      </c>
      <c r="AC228" s="380"/>
      <c r="AD228" s="378" t="str">
        <f>+IFERROR(VLOOKUP($AC228,'4 FORMULAS'!$B$50:$C$52,2,0),"")</f>
        <v/>
      </c>
      <c r="AE228" s="378" t="str">
        <f>+IFERROR(VLOOKUP($L228,'4 FORMULAS'!$B$50:$D$52,3,0),"")</f>
        <v/>
      </c>
      <c r="AF228" s="341"/>
      <c r="AG228" s="378" t="str">
        <f>+IFERROR(VLOOKUP($AF228,'4 FORMULAS'!$B$53:$C$54,2,0),"")</f>
        <v/>
      </c>
      <c r="AH228" s="342"/>
      <c r="AI228" s="342"/>
      <c r="AJ228" s="342"/>
      <c r="AK228" s="342"/>
      <c r="AL228" s="378" t="str">
        <f t="shared" si="137"/>
        <v/>
      </c>
      <c r="AM228" s="378">
        <f>IF(AE228='4 FORMULAS'!$D$50,AM227-(AM227*AL228),AM227)</f>
        <v>0.24</v>
      </c>
      <c r="AN228" s="378">
        <f>IF(AE228='4 FORMULAS'!$D$52,$AN227-(AN227*$AL228),AN227)</f>
        <v>0.8</v>
      </c>
      <c r="AO228" s="568"/>
      <c r="AP228" s="568"/>
      <c r="AQ228" s="514"/>
      <c r="AR228" s="509"/>
      <c r="AS228" s="509"/>
      <c r="AT228" s="509"/>
      <c r="AU228" s="509"/>
      <c r="AV228" s="512"/>
      <c r="AW228" s="530"/>
      <c r="AX228" s="509"/>
      <c r="AY228" s="509"/>
      <c r="AZ228" s="514"/>
      <c r="BA228" s="518"/>
      <c r="BB228" s="518"/>
      <c r="BC228" s="518"/>
      <c r="BD228" s="542"/>
      <c r="BE228" s="518"/>
      <c r="BF228" s="518"/>
      <c r="BG228" s="518"/>
      <c r="BH228" s="518"/>
      <c r="BI228" s="518"/>
      <c r="BJ228" s="518"/>
      <c r="BK228" s="518"/>
      <c r="BL228" s="518"/>
      <c r="BM228" s="518"/>
      <c r="BN228" s="518"/>
      <c r="BO228" s="518"/>
      <c r="BP228" s="535"/>
      <c r="BQ228" s="535"/>
      <c r="BR228" s="418"/>
      <c r="BS228" s="418"/>
      <c r="BT228" s="418"/>
      <c r="BU228" s="418"/>
    </row>
    <row r="229" spans="1:73" ht="30.75" customHeight="1" x14ac:dyDescent="0.25">
      <c r="A229" s="554"/>
      <c r="B229" s="557"/>
      <c r="C229" s="557"/>
      <c r="D229" s="557"/>
      <c r="E229" s="570"/>
      <c r="F229" s="570"/>
      <c r="G229" s="554"/>
      <c r="H229" s="542"/>
      <c r="I229" s="357"/>
      <c r="J229" s="557"/>
      <c r="K229" s="558"/>
      <c r="L229" s="572"/>
      <c r="M229" s="558"/>
      <c r="N229" s="561"/>
      <c r="O229" s="514"/>
      <c r="P229" s="562"/>
      <c r="Q229" s="561"/>
      <c r="R229" s="514"/>
      <c r="S229" s="562"/>
      <c r="T229" s="561"/>
      <c r="U229" s="509"/>
      <c r="V229" s="561"/>
      <c r="W229" s="514"/>
      <c r="X229" s="348">
        <v>3</v>
      </c>
      <c r="Y229" s="334"/>
      <c r="Z229" s="334"/>
      <c r="AA229" s="334"/>
      <c r="AB229" s="376" t="str">
        <f t="shared" si="145"/>
        <v xml:space="preserve">  </v>
      </c>
      <c r="AC229" s="380"/>
      <c r="AD229" s="378" t="str">
        <f>+IFERROR(VLOOKUP($AC229,'4 FORMULAS'!$B$50:$C$52,2,0),"")</f>
        <v/>
      </c>
      <c r="AE229" s="378" t="str">
        <f>+IFERROR(VLOOKUP($L229,'4 FORMULAS'!$B$50:$D$52,3,0),"")</f>
        <v/>
      </c>
      <c r="AF229" s="341"/>
      <c r="AG229" s="378" t="str">
        <f>+IFERROR(VLOOKUP($AF229,'4 FORMULAS'!$B$53:$C$54,2,0),"")</f>
        <v/>
      </c>
      <c r="AH229" s="342"/>
      <c r="AI229" s="342"/>
      <c r="AJ229" s="342"/>
      <c r="AK229" s="342"/>
      <c r="AL229" s="378" t="str">
        <f t="shared" si="137"/>
        <v/>
      </c>
      <c r="AM229" s="378">
        <f>IF(AE229='4 FORMULAS'!$D$50,AM228-(AM228*AL229),AM228)</f>
        <v>0.24</v>
      </c>
      <c r="AN229" s="378">
        <f>IF(AE229='4 FORMULAS'!$D$52,$AN228-(AN228*$AL229),AN228)</f>
        <v>0.8</v>
      </c>
      <c r="AO229" s="568"/>
      <c r="AP229" s="568"/>
      <c r="AQ229" s="514"/>
      <c r="AR229" s="509"/>
      <c r="AS229" s="509"/>
      <c r="AT229" s="509"/>
      <c r="AU229" s="509"/>
      <c r="AV229" s="512"/>
      <c r="AW229" s="530"/>
      <c r="AX229" s="509"/>
      <c r="AY229" s="509"/>
      <c r="AZ229" s="514"/>
      <c r="BA229" s="518"/>
      <c r="BB229" s="518"/>
      <c r="BC229" s="518"/>
      <c r="BD229" s="542"/>
      <c r="BE229" s="518"/>
      <c r="BF229" s="518"/>
      <c r="BG229" s="518"/>
      <c r="BH229" s="518"/>
      <c r="BI229" s="518"/>
      <c r="BJ229" s="518"/>
      <c r="BK229" s="518"/>
      <c r="BL229" s="518"/>
      <c r="BM229" s="518"/>
      <c r="BN229" s="518"/>
      <c r="BO229" s="518"/>
      <c r="BP229" s="535"/>
      <c r="BQ229" s="535"/>
      <c r="BR229" s="418"/>
      <c r="BS229" s="418"/>
      <c r="BT229" s="418"/>
      <c r="BU229" s="418"/>
    </row>
    <row r="230" spans="1:73" ht="30.75" customHeight="1" x14ac:dyDescent="0.25">
      <c r="A230" s="554"/>
      <c r="B230" s="557"/>
      <c r="C230" s="557"/>
      <c r="D230" s="557"/>
      <c r="E230" s="570"/>
      <c r="F230" s="570"/>
      <c r="G230" s="554"/>
      <c r="H230" s="542"/>
      <c r="I230" s="357"/>
      <c r="J230" s="557"/>
      <c r="K230" s="558"/>
      <c r="L230" s="572"/>
      <c r="M230" s="558"/>
      <c r="N230" s="561"/>
      <c r="O230" s="514"/>
      <c r="P230" s="562"/>
      <c r="Q230" s="561"/>
      <c r="R230" s="514"/>
      <c r="S230" s="562"/>
      <c r="T230" s="561"/>
      <c r="U230" s="509"/>
      <c r="V230" s="561"/>
      <c r="W230" s="514"/>
      <c r="X230" s="348">
        <v>4</v>
      </c>
      <c r="Y230" s="334"/>
      <c r="Z230" s="334"/>
      <c r="AA230" s="334"/>
      <c r="AB230" s="376" t="str">
        <f t="shared" si="145"/>
        <v xml:space="preserve">  </v>
      </c>
      <c r="AC230" s="380"/>
      <c r="AD230" s="378" t="str">
        <f>+IFERROR(VLOOKUP($AC230,'4 FORMULAS'!$B$50:$C$52,2,0),"")</f>
        <v/>
      </c>
      <c r="AE230" s="378" t="str">
        <f>+IFERROR(VLOOKUP($L230,'4 FORMULAS'!$B$50:$D$52,3,0),"")</f>
        <v/>
      </c>
      <c r="AF230" s="341"/>
      <c r="AG230" s="378" t="str">
        <f>+IFERROR(VLOOKUP($AF230,'4 FORMULAS'!$B$53:$C$54,2,0),"")</f>
        <v/>
      </c>
      <c r="AH230" s="342"/>
      <c r="AI230" s="342"/>
      <c r="AJ230" s="342"/>
      <c r="AK230" s="342"/>
      <c r="AL230" s="378" t="str">
        <f t="shared" si="137"/>
        <v/>
      </c>
      <c r="AM230" s="378">
        <f>IF(AE230='4 FORMULAS'!$D$50,AM229-(AM229*AL230),AM229)</f>
        <v>0.24</v>
      </c>
      <c r="AN230" s="378">
        <f>IF(AE230='4 FORMULAS'!$D$52,$AN229-(AN229*$AL230),AN229)</f>
        <v>0.8</v>
      </c>
      <c r="AO230" s="568"/>
      <c r="AP230" s="568"/>
      <c r="AQ230" s="514"/>
      <c r="AR230" s="509"/>
      <c r="AS230" s="509"/>
      <c r="AT230" s="509"/>
      <c r="AU230" s="509"/>
      <c r="AV230" s="512"/>
      <c r="AW230" s="530"/>
      <c r="AX230" s="509"/>
      <c r="AY230" s="509"/>
      <c r="AZ230" s="514"/>
      <c r="BA230" s="518"/>
      <c r="BB230" s="518"/>
      <c r="BC230" s="518"/>
      <c r="BD230" s="542"/>
      <c r="BE230" s="518"/>
      <c r="BF230" s="518"/>
      <c r="BG230" s="518"/>
      <c r="BH230" s="518"/>
      <c r="BI230" s="518"/>
      <c r="BJ230" s="518"/>
      <c r="BK230" s="518"/>
      <c r="BL230" s="518"/>
      <c r="BM230" s="518"/>
      <c r="BN230" s="518"/>
      <c r="BO230" s="518"/>
      <c r="BP230" s="535"/>
      <c r="BQ230" s="535"/>
      <c r="BR230" s="418"/>
      <c r="BS230" s="418"/>
      <c r="BT230" s="418"/>
      <c r="BU230" s="418"/>
    </row>
    <row r="231" spans="1:73" ht="30.75" customHeight="1" x14ac:dyDescent="0.25">
      <c r="A231" s="554"/>
      <c r="B231" s="557"/>
      <c r="C231" s="557"/>
      <c r="D231" s="557"/>
      <c r="E231" s="570"/>
      <c r="F231" s="570"/>
      <c r="G231" s="554"/>
      <c r="H231" s="542"/>
      <c r="I231" s="357"/>
      <c r="J231" s="557"/>
      <c r="K231" s="558"/>
      <c r="L231" s="572"/>
      <c r="M231" s="558"/>
      <c r="N231" s="561"/>
      <c r="O231" s="514"/>
      <c r="P231" s="562"/>
      <c r="Q231" s="561"/>
      <c r="R231" s="514"/>
      <c r="S231" s="562"/>
      <c r="T231" s="561"/>
      <c r="U231" s="509"/>
      <c r="V231" s="561"/>
      <c r="W231" s="514"/>
      <c r="X231" s="348">
        <v>5</v>
      </c>
      <c r="Y231" s="334"/>
      <c r="Z231" s="334"/>
      <c r="AA231" s="334"/>
      <c r="AB231" s="376" t="str">
        <f t="shared" si="145"/>
        <v xml:space="preserve">  </v>
      </c>
      <c r="AC231" s="380"/>
      <c r="AD231" s="378" t="str">
        <f>+IFERROR(VLOOKUP($AC231,'4 FORMULAS'!$B$50:$C$52,2,0),"")</f>
        <v/>
      </c>
      <c r="AE231" s="378" t="str">
        <f>+IFERROR(VLOOKUP($L231,'4 FORMULAS'!$B$50:$D$52,3,0),"")</f>
        <v/>
      </c>
      <c r="AF231" s="341"/>
      <c r="AG231" s="378" t="str">
        <f>+IFERROR(VLOOKUP($AF231,'4 FORMULAS'!$B$53:$C$54,2,0),"")</f>
        <v/>
      </c>
      <c r="AH231" s="342"/>
      <c r="AI231" s="342"/>
      <c r="AJ231" s="342"/>
      <c r="AK231" s="342"/>
      <c r="AL231" s="378" t="str">
        <f t="shared" si="137"/>
        <v/>
      </c>
      <c r="AM231" s="378">
        <f>IF(AE231='4 FORMULAS'!$D$50,AM230-(AM230*AL231),AM230)</f>
        <v>0.24</v>
      </c>
      <c r="AN231" s="378">
        <f>IF(AE231='4 FORMULAS'!$D$52,$AN230-(AN230*$AL231),AN230)</f>
        <v>0.8</v>
      </c>
      <c r="AO231" s="568"/>
      <c r="AP231" s="568"/>
      <c r="AQ231" s="514"/>
      <c r="AR231" s="509"/>
      <c r="AS231" s="509"/>
      <c r="AT231" s="509"/>
      <c r="AU231" s="509"/>
      <c r="AV231" s="512"/>
      <c r="AW231" s="530"/>
      <c r="AX231" s="509"/>
      <c r="AY231" s="509"/>
      <c r="AZ231" s="514"/>
      <c r="BA231" s="518"/>
      <c r="BB231" s="518"/>
      <c r="BC231" s="518"/>
      <c r="BD231" s="542"/>
      <c r="BE231" s="518"/>
      <c r="BF231" s="518"/>
      <c r="BG231" s="518"/>
      <c r="BH231" s="518"/>
      <c r="BI231" s="518"/>
      <c r="BJ231" s="518"/>
      <c r="BK231" s="518"/>
      <c r="BL231" s="518"/>
      <c r="BM231" s="518"/>
      <c r="BN231" s="518"/>
      <c r="BO231" s="518"/>
      <c r="BP231" s="535"/>
      <c r="BQ231" s="535"/>
      <c r="BR231" s="418"/>
      <c r="BS231" s="418"/>
      <c r="BT231" s="418"/>
      <c r="BU231" s="418"/>
    </row>
    <row r="232" spans="1:73" ht="30.75" customHeight="1" thickBot="1" x14ac:dyDescent="0.3">
      <c r="A232" s="555"/>
      <c r="B232" s="557"/>
      <c r="C232" s="557"/>
      <c r="D232" s="557"/>
      <c r="E232" s="570"/>
      <c r="F232" s="570"/>
      <c r="G232" s="555"/>
      <c r="H232" s="542"/>
      <c r="I232" s="357"/>
      <c r="J232" s="557"/>
      <c r="K232" s="558"/>
      <c r="L232" s="573"/>
      <c r="M232" s="558"/>
      <c r="N232" s="561"/>
      <c r="O232" s="514"/>
      <c r="P232" s="562"/>
      <c r="Q232" s="561"/>
      <c r="R232" s="514"/>
      <c r="S232" s="562"/>
      <c r="T232" s="561"/>
      <c r="U232" s="510"/>
      <c r="V232" s="561"/>
      <c r="W232" s="514"/>
      <c r="X232" s="348">
        <v>6</v>
      </c>
      <c r="Y232" s="334"/>
      <c r="Z232" s="334"/>
      <c r="AA232" s="334"/>
      <c r="AB232" s="376" t="str">
        <f t="shared" si="145"/>
        <v xml:space="preserve">  </v>
      </c>
      <c r="AC232" s="380"/>
      <c r="AD232" s="378" t="str">
        <f>+IFERROR(VLOOKUP($AC232,'4 FORMULAS'!$B$50:$C$52,2,0),"")</f>
        <v/>
      </c>
      <c r="AE232" s="378" t="str">
        <f>+IFERROR(VLOOKUP($L232,'4 FORMULAS'!$B$50:$D$52,3,0),"")</f>
        <v/>
      </c>
      <c r="AF232" s="341"/>
      <c r="AG232" s="378" t="str">
        <f>+IFERROR(VLOOKUP($AF232,'4 FORMULAS'!$B$53:$C$54,2,0),"")</f>
        <v/>
      </c>
      <c r="AH232" s="342"/>
      <c r="AI232" s="342"/>
      <c r="AJ232" s="342"/>
      <c r="AK232" s="342"/>
      <c r="AL232" s="378" t="str">
        <f t="shared" si="137"/>
        <v/>
      </c>
      <c r="AM232" s="378">
        <f>IF(AE232='4 FORMULAS'!$D$50,AM231-(AM231*AL232),AM231)</f>
        <v>0.24</v>
      </c>
      <c r="AN232" s="378">
        <f>IF(AE232='4 FORMULAS'!$D$52,$AN231-(AN231*$AL232),AN231)</f>
        <v>0.8</v>
      </c>
      <c r="AO232" s="568"/>
      <c r="AP232" s="568"/>
      <c r="AQ232" s="514"/>
      <c r="AR232" s="510"/>
      <c r="AS232" s="510"/>
      <c r="AT232" s="510"/>
      <c r="AU232" s="510"/>
      <c r="AV232" s="513"/>
      <c r="AW232" s="531"/>
      <c r="AX232" s="510"/>
      <c r="AY232" s="510"/>
      <c r="AZ232" s="514"/>
      <c r="BA232" s="519"/>
      <c r="BB232" s="519"/>
      <c r="BC232" s="519"/>
      <c r="BD232" s="542"/>
      <c r="BE232" s="519"/>
      <c r="BF232" s="519"/>
      <c r="BG232" s="519"/>
      <c r="BH232" s="519"/>
      <c r="BI232" s="519"/>
      <c r="BJ232" s="519"/>
      <c r="BK232" s="519"/>
      <c r="BL232" s="519"/>
      <c r="BM232" s="519"/>
      <c r="BN232" s="519"/>
      <c r="BO232" s="519"/>
      <c r="BP232" s="535"/>
      <c r="BQ232" s="535"/>
      <c r="BR232" s="418"/>
      <c r="BS232" s="418"/>
      <c r="BT232" s="418"/>
      <c r="BU232" s="418"/>
    </row>
    <row r="233" spans="1:73" ht="61.5" customHeight="1" x14ac:dyDescent="0.25">
      <c r="A233" s="556" t="s">
        <v>649</v>
      </c>
      <c r="B233" s="557" t="s">
        <v>760</v>
      </c>
      <c r="C233" s="555" t="s">
        <v>183</v>
      </c>
      <c r="D233" s="557" t="s">
        <v>1100</v>
      </c>
      <c r="E233" s="569" t="s">
        <v>801</v>
      </c>
      <c r="F233" s="570" t="s">
        <v>802</v>
      </c>
      <c r="G233" s="553" t="s">
        <v>803</v>
      </c>
      <c r="H233" s="542" t="str">
        <f t="shared" ref="H233" si="164">+CONCATENATE(D233," ",E233," ",F233," ",G233)</f>
        <v>Posibilidad de pérdida de disponibilidad  por pérdida de la integridad, confidencialidad y disponibilidad de la información física manejada por los procesos del Concejo de Bogotá. debido a:                                                                                                                                                                                                                                                                                                        1. Incumplimientos legales y/o contractuales. 
2. Pérdida de la cultura organizacional en materia de seguridad de la información. 
3. Alto nivel de incidentes de seguridad de la información. lo que ocasiona riesgo crítico que implica el acceso no autorizado, alteración o destrucción de documentos, expedientes y archivos físicos. Afecta la toma de decisiones, la transparencia y la confianza en los procesos legislativos y administrativos de la corporación</v>
      </c>
      <c r="I233" s="357"/>
      <c r="J233" s="555" t="s">
        <v>194</v>
      </c>
      <c r="K233" s="558" t="str">
        <f>IFERROR(VLOOKUP('2 MAPA FINAL'!$J233,Tabla3[],2,0),"")</f>
        <v>Eventos relacionados con la infraestructura tecnológica de la Corporación.</v>
      </c>
      <c r="L233" s="571">
        <v>4</v>
      </c>
      <c r="M233" s="558" t="str">
        <f>+IF(L233="","",IF(L233&lt;='3 FORMULA PROBABILIDADES'!$S$9,'3 FORMULA PROBABILIDADES'!$Q$9,IF(L233&lt;='3 FORMULA PROBABILIDADES'!$S$10,'3 FORMULA PROBABILIDADES'!$Q$10,IF(L233&lt;='3 FORMULA PROBABILIDADES'!$S$11,'3 FORMULA PROBABILIDADES'!$Q$11,IF(L233&lt;='3 FORMULA PROBABILIDADES'!$S$12,'3 FORMULA PROBABILIDADES'!$Q$12,IF(L233&gt;='3 FORMULA PROBABILIDADES'!$R$13,'3 FORMULA PROBABILIDADES'!$Q$13,""))))))</f>
        <v>La actividad que conlleva el riesgo se ejecuta de 3 a 24 veces por año</v>
      </c>
      <c r="N233" s="560">
        <f>+IF(M233="","",IF(M233='3 FORMULA PROBABILIDADES'!$Q$9, '3 FORMULA PROBABILIDADES'!$T$9,IF(M233='3 FORMULA PROBABILIDADES'!$Q$10, '3 FORMULA PROBABILIDADES'!$T$10,IF(M233='3 FORMULA PROBABILIDADES'!$Q$11, '3 FORMULA PROBABILIDADES'!$T$11,IF(M233='3 FORMULA PROBABILIDADES'!$Q$12, '3 FORMULA PROBABILIDADES'!$T$12,IF(M233='3 FORMULA PROBABILIDADES'!$Q$13, '3 FORMULA PROBABILIDADES'!$T$13))))))</f>
        <v>0.4</v>
      </c>
      <c r="O233" s="510" t="str">
        <f>+IF(M233="","",IF(M233='3 FORMULA PROBABILIDADES'!$Q$9, '3 FORMULA PROBABILIDADES'!$P$9,IF(M233='3 FORMULA PROBABILIDADES'!$Q$10, '3 FORMULA PROBABILIDADES'!$P$10,IF(M233='3 FORMULA PROBABILIDADES'!$Q$11, '3 FORMULA PROBABILIDADES'!$P$11,IF(M233='3 FORMULA PROBABILIDADES'!$Q$12, '3 FORMULA PROBABILIDADES'!$P$12,IF(M233='3 FORMULA PROBABILIDADES'!$Q$13, '3 FORMULA PROBABILIDADES'!$P$13))))))</f>
        <v>Baja</v>
      </c>
      <c r="P233" s="574" t="s">
        <v>377</v>
      </c>
      <c r="Q233" s="560">
        <f>+IF(P233="","",IF(P233="N/A","",IF(OR(P233='3 FORMULA PROBABILIDADES'!$X$9, P233='3 FORMULA PROBABILIDADES'!$Y$9), '3 FORMULA PROBABILIDADES'!$W$9,IF(OR(P233='3 FORMULA PROBABILIDADES'!$X$10, P233='3 FORMULA PROBABILIDADES'!$Y$10), '3 FORMULA PROBABILIDADES'!$W$10,IF(OR(P233='3 FORMULA PROBABILIDADES'!$X$11, P233='3 FORMULA PROBABILIDADES'!$Y$11), '3 FORMULA PROBABILIDADES'!$W$11,IF(OR(P233='3 FORMULA PROBABILIDADES'!$X$12, P233='3 FORMULA PROBABILIDADES'!$Y$12), '3 FORMULA PROBABILIDADES'!$W$12,IF(OR(P233='3 FORMULA PROBABILIDADES'!$X$13, P233='3 FORMULA PROBABILIDADES'!$Y$13), '3 FORMULA PROBABILIDADES'!$W$13)))))))</f>
        <v>0.8</v>
      </c>
      <c r="R233" s="510" t="str">
        <f>+IF(P233="","",IF(P233="N/A","",IF(OR(P233='3 FORMULA PROBABILIDADES'!$X$9, P233='3 FORMULA PROBABILIDADES'!$Y$9), '3 FORMULA PROBABILIDADES'!$V$9,IF(OR(P233='3 FORMULA PROBABILIDADES'!$X$10, P233='3 FORMULA PROBABILIDADES'!$Y$10), '3 FORMULA PROBABILIDADES'!$V$10,IF(OR(P233='3 FORMULA PROBABILIDADES'!$X$11, P233='3 FORMULA PROBABILIDADES'!$Y$11), '3 FORMULA PROBABILIDADES'!$V$11,IF(OR(P233='3 FORMULA PROBABILIDADES'!$X$12, P233='3 FORMULA PROBABILIDADES'!$Y$12), '3 FORMULA PROBABILIDADES'!$V$12,IF(OR(P233='3 FORMULA PROBABILIDADES'!$X$13, P233='3 FORMULA PROBABILIDADES'!$Y$13), '3 FORMULA PROBABILIDADES'!$V$13)))))))</f>
        <v>Mayor</v>
      </c>
      <c r="S233" s="562" t="s">
        <v>381</v>
      </c>
      <c r="T233" s="560">
        <f>+IF(S233="","",IF(S233="N/A","",IF(OR(S233='3 FORMULA PROBABILIDADES'!$X$9, S233='3 FORMULA PROBABILIDADES'!$Y$9), '3 FORMULA PROBABILIDADES'!$W$9,IF(OR(S233='3 FORMULA PROBABILIDADES'!$X$10, S233='3 FORMULA PROBABILIDADES'!$Y$10), '3 FORMULA PROBABILIDADES'!$W$10,IF(OR(S233='3 FORMULA PROBABILIDADES'!$X$11, S233='3 FORMULA PROBABILIDADES'!$Y$11), '3 FORMULA PROBABILIDADES'!$W$11,IF(OR(S233='3 FORMULA PROBABILIDADES'!$X$12, S233='3 FORMULA PROBABILIDADES'!$Y$12), '3 FORMULA PROBABILIDADES'!$W$12,IF(OR(S233='3 FORMULA PROBABILIDADES'!$X$13, S233='3 FORMULA PROBABILIDADES'!$Y$13), '3 FORMULA PROBABILIDADES'!$W$13)))))))</f>
        <v>0.6</v>
      </c>
      <c r="U233" s="540" t="str">
        <f>+IF(S233="","",IF(S233="N/A","",IF(OR(S233='3 FORMULA PROBABILIDADES'!$X$9, S233='3 FORMULA PROBABILIDADES'!$Y$9), '3 FORMULA PROBABILIDADES'!$V$9,IF(OR(S233='3 FORMULA PROBABILIDADES'!$X$10, S233='3 FORMULA PROBABILIDADES'!$Y$10), '3 FORMULA PROBABILIDADES'!$V$10,IF(OR(S233='3 FORMULA PROBABILIDADES'!$X$11, S233='3 FORMULA PROBABILIDADES'!$Y$11), '3 FORMULA PROBABILIDADES'!$V$11,IF(OR(S233='3 FORMULA PROBABILIDADES'!$X$12, S233='3 FORMULA PROBABILIDADES'!$Y$12), '3 FORMULA PROBABILIDADES'!$V$12,IF(OR(S233='3 FORMULA PROBABILIDADES'!$X$13, S233='3 FORMULA PROBABILIDADES'!$Y$13), '3 FORMULA PROBABILIDADES'!$V$13)))))))</f>
        <v>Moderado</v>
      </c>
      <c r="V233" s="560">
        <f t="shared" ref="V233" si="165">+IF(Q233="",T233,IF(T233="",Q233,IF(Q233&gt;T233,Q233,T233)))</f>
        <v>0.8</v>
      </c>
      <c r="W233" s="510" t="str">
        <f>+IF(V233="","",IF(V233='3 FORMULA PROBABILIDADES'!$W$9, '3 FORMULA PROBABILIDADES'!$V$9,IF(V233='3 FORMULA PROBABILIDADES'!$W$10, '3 FORMULA PROBABILIDADES'!$V$10,IF(V233='3 FORMULA PROBABILIDADES'!$W$11, '3 FORMULA PROBABILIDADES'!$V$11,IF(V233='3 FORMULA PROBABILIDADES'!$W$12, '3 FORMULA PROBABILIDADES'!$V$12,IF(V233='3 FORMULA PROBABILIDADES'!$W$13, '3 FORMULA PROBABILIDADES'!$V$13))))))</f>
        <v>Mayor</v>
      </c>
      <c r="X233" s="348">
        <v>1</v>
      </c>
      <c r="Y233" s="334" t="s">
        <v>820</v>
      </c>
      <c r="Z233" s="334" t="s">
        <v>822</v>
      </c>
      <c r="AA233" s="334" t="s">
        <v>818</v>
      </c>
      <c r="AB233" s="376" t="str">
        <f t="shared" si="145"/>
        <v>Todos los Procesos realizan capacitaciones sobre la politica y lineamientos en seguridad de la información  de forma periodica, dando lugar a la aplicación de los correctivos pertinentes</v>
      </c>
      <c r="AC233" s="380" t="s">
        <v>143</v>
      </c>
      <c r="AD233" s="378">
        <v>0.25</v>
      </c>
      <c r="AE233" s="378" t="s">
        <v>149</v>
      </c>
      <c r="AF233" s="341" t="s">
        <v>155</v>
      </c>
      <c r="AG233" s="378">
        <v>0.15</v>
      </c>
      <c r="AH233" s="342" t="s">
        <v>145</v>
      </c>
      <c r="AI233" s="342" t="s">
        <v>146</v>
      </c>
      <c r="AJ233" s="342" t="s">
        <v>147</v>
      </c>
      <c r="AK233" s="342" t="s">
        <v>148</v>
      </c>
      <c r="AL233" s="378">
        <f t="shared" si="137"/>
        <v>0.4</v>
      </c>
      <c r="AM233" s="378">
        <f>IF(AE233='4 FORMULAS'!$D$50,N233-(N233*AL233),N233)</f>
        <v>0.24</v>
      </c>
      <c r="AN233" s="378">
        <f>IF(AE233='4 FORMULAS'!$D$52,$V233-($V233*$AL233),$V233)</f>
        <v>0.8</v>
      </c>
      <c r="AO233" s="568">
        <f t="shared" ref="AO233" si="166">+IF(AM238="","",AM238)</f>
        <v>0.24</v>
      </c>
      <c r="AP233" s="568">
        <f t="shared" ref="AP233" si="167">+IF(AN238="","",AN238)</f>
        <v>0.8</v>
      </c>
      <c r="AQ233" s="514" t="str">
        <f t="shared" ref="AQ233" si="168">+IF(W233="Leve","No requiere plan de acción",IF(W233="Menor","Bajo",IF(W233="Moderado","Moderado",IF(W233="Mayor","Alto",IF(W233="Catastrófico","Extremo",IF(W233="",""))))))</f>
        <v>Alto</v>
      </c>
      <c r="AR233" s="508" t="s">
        <v>1074</v>
      </c>
      <c r="AS233" s="508" t="s">
        <v>1074</v>
      </c>
      <c r="AT233" s="508" t="s">
        <v>1074</v>
      </c>
      <c r="AU233" s="508" t="s">
        <v>1074</v>
      </c>
      <c r="AV233" s="511">
        <v>46144</v>
      </c>
      <c r="AW233" s="529" t="s">
        <v>1128</v>
      </c>
      <c r="AX233" s="508"/>
      <c r="AY233" s="508"/>
      <c r="AZ233" s="514"/>
      <c r="BA233" s="517" t="s">
        <v>829</v>
      </c>
      <c r="BB233" s="517" t="s">
        <v>325</v>
      </c>
      <c r="BC233" s="517" t="s">
        <v>324</v>
      </c>
      <c r="BD233" s="541" t="s">
        <v>920</v>
      </c>
      <c r="BE233" s="517" t="s">
        <v>324</v>
      </c>
      <c r="BF233" s="517" t="s">
        <v>324</v>
      </c>
      <c r="BG233" s="517" t="s">
        <v>921</v>
      </c>
      <c r="BH233" s="517" t="s">
        <v>324</v>
      </c>
      <c r="BI233" s="517" t="s">
        <v>841</v>
      </c>
      <c r="BJ233" s="517" t="s">
        <v>842</v>
      </c>
      <c r="BK233" s="517" t="s">
        <v>843</v>
      </c>
      <c r="BL233" s="517" t="s">
        <v>844</v>
      </c>
      <c r="BM233" s="517" t="s">
        <v>833</v>
      </c>
      <c r="BN233" s="517" t="s">
        <v>494</v>
      </c>
      <c r="BO233" s="517" t="s">
        <v>820</v>
      </c>
      <c r="BP233" s="549">
        <v>0.8</v>
      </c>
      <c r="BQ233" s="518" t="s">
        <v>845</v>
      </c>
      <c r="BR233" s="418"/>
      <c r="BS233" s="418"/>
      <c r="BT233" s="418"/>
      <c r="BU233" s="418"/>
    </row>
    <row r="234" spans="1:73" ht="36.75" customHeight="1" x14ac:dyDescent="0.25">
      <c r="A234" s="554"/>
      <c r="B234" s="557"/>
      <c r="C234" s="557"/>
      <c r="D234" s="557"/>
      <c r="E234" s="570"/>
      <c r="F234" s="570"/>
      <c r="G234" s="554"/>
      <c r="H234" s="542"/>
      <c r="I234" s="357"/>
      <c r="J234" s="557"/>
      <c r="K234" s="558"/>
      <c r="L234" s="572"/>
      <c r="M234" s="558"/>
      <c r="N234" s="561"/>
      <c r="O234" s="514"/>
      <c r="P234" s="562"/>
      <c r="Q234" s="561"/>
      <c r="R234" s="514"/>
      <c r="S234" s="562"/>
      <c r="T234" s="561"/>
      <c r="U234" s="509"/>
      <c r="V234" s="561"/>
      <c r="W234" s="514"/>
      <c r="X234" s="348">
        <v>2</v>
      </c>
      <c r="Y234" s="334"/>
      <c r="Z234" s="334"/>
      <c r="AA234" s="334"/>
      <c r="AB234" s="376" t="str">
        <f t="shared" si="145"/>
        <v xml:space="preserve">  </v>
      </c>
      <c r="AC234" s="380"/>
      <c r="AD234" s="378" t="str">
        <f>+IFERROR(VLOOKUP($AC234,'4 FORMULAS'!$B$50:$C$52,2,0),"")</f>
        <v/>
      </c>
      <c r="AE234" s="378" t="str">
        <f>+IFERROR(VLOOKUP($L234,'4 FORMULAS'!$B$50:$D$52,3,0),"")</f>
        <v/>
      </c>
      <c r="AF234" s="341"/>
      <c r="AG234" s="378" t="str">
        <f>+IFERROR(VLOOKUP($AF234,'4 FORMULAS'!$B$53:$C$54,2,0),"")</f>
        <v/>
      </c>
      <c r="AH234" s="342"/>
      <c r="AI234" s="342"/>
      <c r="AJ234" s="342"/>
      <c r="AK234" s="342"/>
      <c r="AL234" s="378" t="str">
        <f t="shared" si="137"/>
        <v/>
      </c>
      <c r="AM234" s="378">
        <f>IF(AE234='4 FORMULAS'!$D$50,AM233-(AM233*AL234),AM233)</f>
        <v>0.24</v>
      </c>
      <c r="AN234" s="378">
        <f>IF(AE234='4 FORMULAS'!$D$52,$AN233-(AN233*$AL234),AN233)</f>
        <v>0.8</v>
      </c>
      <c r="AO234" s="568"/>
      <c r="AP234" s="568"/>
      <c r="AQ234" s="514"/>
      <c r="AR234" s="509"/>
      <c r="AS234" s="509"/>
      <c r="AT234" s="509"/>
      <c r="AU234" s="509"/>
      <c r="AV234" s="512"/>
      <c r="AW234" s="530"/>
      <c r="AX234" s="509"/>
      <c r="AY234" s="509"/>
      <c r="AZ234" s="514"/>
      <c r="BA234" s="518"/>
      <c r="BB234" s="518"/>
      <c r="BC234" s="518"/>
      <c r="BD234" s="542"/>
      <c r="BE234" s="518"/>
      <c r="BF234" s="518"/>
      <c r="BG234" s="518"/>
      <c r="BH234" s="518"/>
      <c r="BI234" s="518"/>
      <c r="BJ234" s="518"/>
      <c r="BK234" s="518"/>
      <c r="BL234" s="518"/>
      <c r="BM234" s="518"/>
      <c r="BN234" s="518"/>
      <c r="BO234" s="518"/>
      <c r="BP234" s="535"/>
      <c r="BQ234" s="518"/>
      <c r="BR234" s="418"/>
      <c r="BS234" s="418"/>
      <c r="BT234" s="418"/>
      <c r="BU234" s="418"/>
    </row>
    <row r="235" spans="1:73" ht="36.75" customHeight="1" x14ac:dyDescent="0.25">
      <c r="A235" s="554"/>
      <c r="B235" s="557"/>
      <c r="C235" s="557"/>
      <c r="D235" s="557"/>
      <c r="E235" s="570"/>
      <c r="F235" s="570"/>
      <c r="G235" s="554"/>
      <c r="H235" s="542"/>
      <c r="I235" s="357"/>
      <c r="J235" s="557"/>
      <c r="K235" s="558"/>
      <c r="L235" s="572"/>
      <c r="M235" s="558"/>
      <c r="N235" s="561"/>
      <c r="O235" s="514"/>
      <c r="P235" s="562"/>
      <c r="Q235" s="561"/>
      <c r="R235" s="514"/>
      <c r="S235" s="562"/>
      <c r="T235" s="561"/>
      <c r="U235" s="509"/>
      <c r="V235" s="561"/>
      <c r="W235" s="514"/>
      <c r="X235" s="348">
        <v>3</v>
      </c>
      <c r="Y235" s="334"/>
      <c r="Z235" s="334"/>
      <c r="AA235" s="334"/>
      <c r="AB235" s="376" t="str">
        <f t="shared" si="145"/>
        <v xml:space="preserve">  </v>
      </c>
      <c r="AC235" s="380"/>
      <c r="AD235" s="378" t="str">
        <f>+IFERROR(VLOOKUP($AC235,'4 FORMULAS'!$B$50:$C$52,2,0),"")</f>
        <v/>
      </c>
      <c r="AE235" s="378" t="str">
        <f>+IFERROR(VLOOKUP($L235,'4 FORMULAS'!$B$50:$D$52,3,0),"")</f>
        <v/>
      </c>
      <c r="AF235" s="341"/>
      <c r="AG235" s="378" t="str">
        <f>+IFERROR(VLOOKUP($AF235,'4 FORMULAS'!$B$53:$C$54,2,0),"")</f>
        <v/>
      </c>
      <c r="AH235" s="342"/>
      <c r="AI235" s="342"/>
      <c r="AJ235" s="342"/>
      <c r="AK235" s="342"/>
      <c r="AL235" s="378" t="str">
        <f t="shared" si="137"/>
        <v/>
      </c>
      <c r="AM235" s="378">
        <f>IF(AE235='4 FORMULAS'!$D$50,AM234-(AM234*AL235),AM234)</f>
        <v>0.24</v>
      </c>
      <c r="AN235" s="378">
        <f>IF(AE235='4 FORMULAS'!$D$52,$AN234-(AN234*$AL235),AN234)</f>
        <v>0.8</v>
      </c>
      <c r="AO235" s="568"/>
      <c r="AP235" s="568"/>
      <c r="AQ235" s="514"/>
      <c r="AR235" s="509"/>
      <c r="AS235" s="509"/>
      <c r="AT235" s="509"/>
      <c r="AU235" s="509"/>
      <c r="AV235" s="512"/>
      <c r="AW235" s="530"/>
      <c r="AX235" s="509"/>
      <c r="AY235" s="509"/>
      <c r="AZ235" s="514"/>
      <c r="BA235" s="518"/>
      <c r="BB235" s="518"/>
      <c r="BC235" s="518"/>
      <c r="BD235" s="542"/>
      <c r="BE235" s="518"/>
      <c r="BF235" s="518"/>
      <c r="BG235" s="518"/>
      <c r="BH235" s="518"/>
      <c r="BI235" s="518"/>
      <c r="BJ235" s="518"/>
      <c r="BK235" s="518"/>
      <c r="BL235" s="518"/>
      <c r="BM235" s="518"/>
      <c r="BN235" s="518"/>
      <c r="BO235" s="518"/>
      <c r="BP235" s="535"/>
      <c r="BQ235" s="518"/>
      <c r="BR235" s="418"/>
      <c r="BS235" s="418"/>
      <c r="BT235" s="418"/>
      <c r="BU235" s="418"/>
    </row>
    <row r="236" spans="1:73" ht="36.75" customHeight="1" x14ac:dyDescent="0.25">
      <c r="A236" s="554"/>
      <c r="B236" s="557"/>
      <c r="C236" s="557"/>
      <c r="D236" s="557"/>
      <c r="E236" s="570"/>
      <c r="F236" s="570"/>
      <c r="G236" s="554"/>
      <c r="H236" s="542"/>
      <c r="I236" s="357"/>
      <c r="J236" s="557"/>
      <c r="K236" s="558"/>
      <c r="L236" s="572"/>
      <c r="M236" s="558"/>
      <c r="N236" s="561"/>
      <c r="O236" s="514"/>
      <c r="P236" s="562"/>
      <c r="Q236" s="561"/>
      <c r="R236" s="514"/>
      <c r="S236" s="562"/>
      <c r="T236" s="561"/>
      <c r="U236" s="509"/>
      <c r="V236" s="561"/>
      <c r="W236" s="514"/>
      <c r="X236" s="348">
        <v>4</v>
      </c>
      <c r="Y236" s="334"/>
      <c r="Z236" s="334"/>
      <c r="AA236" s="334"/>
      <c r="AB236" s="376" t="str">
        <f t="shared" si="145"/>
        <v xml:space="preserve">  </v>
      </c>
      <c r="AC236" s="380"/>
      <c r="AD236" s="378" t="str">
        <f>+IFERROR(VLOOKUP($AC236,'4 FORMULAS'!$B$50:$C$52,2,0),"")</f>
        <v/>
      </c>
      <c r="AE236" s="378" t="str">
        <f>+IFERROR(VLOOKUP($L236,'4 FORMULAS'!$B$50:$D$52,3,0),"")</f>
        <v/>
      </c>
      <c r="AF236" s="341"/>
      <c r="AG236" s="378" t="str">
        <f>+IFERROR(VLOOKUP($AF236,'4 FORMULAS'!$B$53:$C$54,2,0),"")</f>
        <v/>
      </c>
      <c r="AH236" s="342"/>
      <c r="AI236" s="342"/>
      <c r="AJ236" s="342"/>
      <c r="AK236" s="342"/>
      <c r="AL236" s="378" t="str">
        <f t="shared" si="137"/>
        <v/>
      </c>
      <c r="AM236" s="378">
        <f>IF(AE236='4 FORMULAS'!$D$50,AM235-(AM235*AL236),AM235)</f>
        <v>0.24</v>
      </c>
      <c r="AN236" s="378">
        <f>IF(AE236='4 FORMULAS'!$D$52,$AN235-(AN235*$AL236),AN235)</f>
        <v>0.8</v>
      </c>
      <c r="AO236" s="568"/>
      <c r="AP236" s="568"/>
      <c r="AQ236" s="514"/>
      <c r="AR236" s="509"/>
      <c r="AS236" s="509"/>
      <c r="AT236" s="509"/>
      <c r="AU236" s="509"/>
      <c r="AV236" s="512"/>
      <c r="AW236" s="530"/>
      <c r="AX236" s="509"/>
      <c r="AY236" s="509"/>
      <c r="AZ236" s="514"/>
      <c r="BA236" s="518"/>
      <c r="BB236" s="518"/>
      <c r="BC236" s="518"/>
      <c r="BD236" s="542"/>
      <c r="BE236" s="518"/>
      <c r="BF236" s="518"/>
      <c r="BG236" s="518"/>
      <c r="BH236" s="518"/>
      <c r="BI236" s="518"/>
      <c r="BJ236" s="518"/>
      <c r="BK236" s="518"/>
      <c r="BL236" s="518"/>
      <c r="BM236" s="518"/>
      <c r="BN236" s="518"/>
      <c r="BO236" s="518"/>
      <c r="BP236" s="535"/>
      <c r="BQ236" s="518"/>
      <c r="BR236" s="418"/>
      <c r="BS236" s="418"/>
      <c r="BT236" s="418"/>
      <c r="BU236" s="418"/>
    </row>
    <row r="237" spans="1:73" ht="36.75" customHeight="1" x14ac:dyDescent="0.25">
      <c r="A237" s="554"/>
      <c r="B237" s="557"/>
      <c r="C237" s="557"/>
      <c r="D237" s="557"/>
      <c r="E237" s="570"/>
      <c r="F237" s="570"/>
      <c r="G237" s="554"/>
      <c r="H237" s="542"/>
      <c r="I237" s="357"/>
      <c r="J237" s="557"/>
      <c r="K237" s="558"/>
      <c r="L237" s="572"/>
      <c r="M237" s="558"/>
      <c r="N237" s="561"/>
      <c r="O237" s="514"/>
      <c r="P237" s="562"/>
      <c r="Q237" s="561"/>
      <c r="R237" s="514"/>
      <c r="S237" s="562"/>
      <c r="T237" s="561"/>
      <c r="U237" s="509"/>
      <c r="V237" s="561"/>
      <c r="W237" s="514"/>
      <c r="X237" s="348">
        <v>5</v>
      </c>
      <c r="Y237" s="334"/>
      <c r="Z237" s="334"/>
      <c r="AA237" s="334"/>
      <c r="AB237" s="376" t="str">
        <f t="shared" si="145"/>
        <v xml:space="preserve">  </v>
      </c>
      <c r="AC237" s="380"/>
      <c r="AD237" s="378" t="str">
        <f>+IFERROR(VLOOKUP($AC237,'4 FORMULAS'!$B$50:$C$52,2,0),"")</f>
        <v/>
      </c>
      <c r="AE237" s="378" t="str">
        <f>+IFERROR(VLOOKUP($L237,'4 FORMULAS'!$B$50:$D$52,3,0),"")</f>
        <v/>
      </c>
      <c r="AF237" s="341"/>
      <c r="AG237" s="378" t="str">
        <f>+IFERROR(VLOOKUP($AF237,'4 FORMULAS'!$B$53:$C$54,2,0),"")</f>
        <v/>
      </c>
      <c r="AH237" s="342"/>
      <c r="AI237" s="342"/>
      <c r="AJ237" s="342"/>
      <c r="AK237" s="342"/>
      <c r="AL237" s="378" t="str">
        <f t="shared" si="137"/>
        <v/>
      </c>
      <c r="AM237" s="378">
        <f>IF(AE237='4 FORMULAS'!$D$50,AM236-(AM236*AL237),AM236)</f>
        <v>0.24</v>
      </c>
      <c r="AN237" s="378">
        <f>IF(AE237='4 FORMULAS'!$D$52,$AN236-(AN236*$AL237),AN236)</f>
        <v>0.8</v>
      </c>
      <c r="AO237" s="568"/>
      <c r="AP237" s="568"/>
      <c r="AQ237" s="514"/>
      <c r="AR237" s="509"/>
      <c r="AS237" s="509"/>
      <c r="AT237" s="509"/>
      <c r="AU237" s="509"/>
      <c r="AV237" s="512"/>
      <c r="AW237" s="530"/>
      <c r="AX237" s="509"/>
      <c r="AY237" s="509"/>
      <c r="AZ237" s="514"/>
      <c r="BA237" s="518"/>
      <c r="BB237" s="518"/>
      <c r="BC237" s="518"/>
      <c r="BD237" s="542"/>
      <c r="BE237" s="518"/>
      <c r="BF237" s="518"/>
      <c r="BG237" s="518"/>
      <c r="BH237" s="518"/>
      <c r="BI237" s="518"/>
      <c r="BJ237" s="518"/>
      <c r="BK237" s="518"/>
      <c r="BL237" s="518"/>
      <c r="BM237" s="518"/>
      <c r="BN237" s="518"/>
      <c r="BO237" s="518"/>
      <c r="BP237" s="535"/>
      <c r="BQ237" s="518"/>
      <c r="BR237" s="418"/>
      <c r="BS237" s="418"/>
      <c r="BT237" s="418"/>
      <c r="BU237" s="418"/>
    </row>
    <row r="238" spans="1:73" ht="36.75" customHeight="1" thickBot="1" x14ac:dyDescent="0.3">
      <c r="A238" s="555"/>
      <c r="B238" s="557"/>
      <c r="C238" s="557"/>
      <c r="D238" s="557"/>
      <c r="E238" s="570"/>
      <c r="F238" s="570"/>
      <c r="G238" s="555"/>
      <c r="H238" s="542"/>
      <c r="I238" s="357"/>
      <c r="J238" s="557"/>
      <c r="K238" s="558"/>
      <c r="L238" s="573"/>
      <c r="M238" s="558"/>
      <c r="N238" s="561"/>
      <c r="O238" s="514"/>
      <c r="P238" s="562"/>
      <c r="Q238" s="561"/>
      <c r="R238" s="514"/>
      <c r="S238" s="562"/>
      <c r="T238" s="561"/>
      <c r="U238" s="510"/>
      <c r="V238" s="561"/>
      <c r="W238" s="514"/>
      <c r="X238" s="348">
        <v>6</v>
      </c>
      <c r="Y238" s="334"/>
      <c r="Z238" s="334"/>
      <c r="AA238" s="334"/>
      <c r="AB238" s="376" t="str">
        <f t="shared" si="145"/>
        <v xml:space="preserve">  </v>
      </c>
      <c r="AC238" s="380"/>
      <c r="AD238" s="378" t="str">
        <f>+IFERROR(VLOOKUP($AC238,'4 FORMULAS'!$B$50:$C$52,2,0),"")</f>
        <v/>
      </c>
      <c r="AE238" s="378" t="str">
        <f>+IFERROR(VLOOKUP($L238,'4 FORMULAS'!$B$50:$D$52,3,0),"")</f>
        <v/>
      </c>
      <c r="AF238" s="341"/>
      <c r="AG238" s="378" t="str">
        <f>+IFERROR(VLOOKUP($AF238,'4 FORMULAS'!$B$53:$C$54,2,0),"")</f>
        <v/>
      </c>
      <c r="AH238" s="342"/>
      <c r="AI238" s="342"/>
      <c r="AJ238" s="342"/>
      <c r="AK238" s="342"/>
      <c r="AL238" s="378" t="str">
        <f t="shared" si="137"/>
        <v/>
      </c>
      <c r="AM238" s="378">
        <f>IF(AE238='4 FORMULAS'!$D$50,AM237-(AM237*AL238),AM237)</f>
        <v>0.24</v>
      </c>
      <c r="AN238" s="378">
        <f>IF(AE238='4 FORMULAS'!$D$52,$AN237-(AN237*$AL238),AN237)</f>
        <v>0.8</v>
      </c>
      <c r="AO238" s="568"/>
      <c r="AP238" s="568"/>
      <c r="AQ238" s="514"/>
      <c r="AR238" s="510"/>
      <c r="AS238" s="510"/>
      <c r="AT238" s="510"/>
      <c r="AU238" s="510"/>
      <c r="AV238" s="513"/>
      <c r="AW238" s="531"/>
      <c r="AX238" s="510"/>
      <c r="AY238" s="510"/>
      <c r="AZ238" s="514"/>
      <c r="BA238" s="519"/>
      <c r="BB238" s="519"/>
      <c r="BC238" s="519"/>
      <c r="BD238" s="542"/>
      <c r="BE238" s="519"/>
      <c r="BF238" s="519"/>
      <c r="BG238" s="519"/>
      <c r="BH238" s="519"/>
      <c r="BI238" s="519"/>
      <c r="BJ238" s="519"/>
      <c r="BK238" s="519"/>
      <c r="BL238" s="519"/>
      <c r="BM238" s="519"/>
      <c r="BN238" s="519"/>
      <c r="BO238" s="519"/>
      <c r="BP238" s="535"/>
      <c r="BQ238" s="519"/>
      <c r="BR238" s="418"/>
      <c r="BS238" s="418"/>
      <c r="BT238" s="418"/>
      <c r="BU238" s="418"/>
    </row>
    <row r="239" spans="1:73" ht="88.5" customHeight="1" x14ac:dyDescent="0.25">
      <c r="A239" s="556" t="s">
        <v>650</v>
      </c>
      <c r="B239" s="557" t="s">
        <v>760</v>
      </c>
      <c r="C239" s="555" t="s">
        <v>183</v>
      </c>
      <c r="D239" s="557" t="s">
        <v>1100</v>
      </c>
      <c r="E239" s="569" t="s">
        <v>806</v>
      </c>
      <c r="F239" s="570" t="s">
        <v>804</v>
      </c>
      <c r="G239" s="553" t="s">
        <v>805</v>
      </c>
      <c r="H239" s="542" t="str">
        <f t="shared" ref="H239" si="169">+CONCATENATE(D239," ",E239," ",F239," ",G239)</f>
        <v>Posibilidad de pérdida de disponibilidad por pérdida de la integridad, confidencialidad y disponibilidad de la información y equipos de cómputo debido a la falta de controles de acceso físico para el ingreso al Concejo de Bogotá,  debido a:                                                                                                                                                                                                          1. Fuga de información.
2. Demoras y/o interrupciones de los servicios tecnológicos.
3. Pérdida total/parcial de información.
 lo que ocasiona falta de controles de acceso físico en el Concejo de Bogotá se refiere a un riesgo operativo crítico. Esto significa que, al no haber barreras adecuadas (vigilancia, registro, credenciales) para el ingreso de personas, se facilita el acceso no autorizado a los espacios donde residen los datos sensibles, equipos de cómputo y documentación oficial de la Corporación</v>
      </c>
      <c r="I239" s="357"/>
      <c r="J239" s="555" t="s">
        <v>194</v>
      </c>
      <c r="K239" s="558" t="str">
        <f>IFERROR(VLOOKUP('2 MAPA FINAL'!$J239,Tabla3[],2,0),"")</f>
        <v>Eventos relacionados con la infraestructura tecnológica de la Corporación.</v>
      </c>
      <c r="L239" s="575">
        <v>4</v>
      </c>
      <c r="M239" s="558" t="str">
        <f>+IF(L239="","",IF(L239&lt;='3 FORMULA PROBABILIDADES'!$S$9,'3 FORMULA PROBABILIDADES'!$Q$9,IF(L239&lt;='3 FORMULA PROBABILIDADES'!$S$10,'3 FORMULA PROBABILIDADES'!$Q$10,IF(L239&lt;='3 FORMULA PROBABILIDADES'!$S$11,'3 FORMULA PROBABILIDADES'!$Q$11,IF(L239&lt;='3 FORMULA PROBABILIDADES'!$S$12,'3 FORMULA PROBABILIDADES'!$Q$12,IF(L239&gt;='3 FORMULA PROBABILIDADES'!$R$13,'3 FORMULA PROBABILIDADES'!$Q$13,""))))))</f>
        <v>La actividad que conlleva el riesgo se ejecuta de 3 a 24 veces por año</v>
      </c>
      <c r="N239" s="560">
        <f>+IF(M239="","",IF(M239='3 FORMULA PROBABILIDADES'!$Q$9, '3 FORMULA PROBABILIDADES'!$T$9,IF(M239='3 FORMULA PROBABILIDADES'!$Q$10, '3 FORMULA PROBABILIDADES'!$T$10,IF(M239='3 FORMULA PROBABILIDADES'!$Q$11, '3 FORMULA PROBABILIDADES'!$T$11,IF(M239='3 FORMULA PROBABILIDADES'!$Q$12, '3 FORMULA PROBABILIDADES'!$T$12,IF(M239='3 FORMULA PROBABILIDADES'!$Q$13, '3 FORMULA PROBABILIDADES'!$T$13))))))</f>
        <v>0.4</v>
      </c>
      <c r="O239" s="510" t="str">
        <f>+IF(M239="","",IF(M239='3 FORMULA PROBABILIDADES'!$Q$9, '3 FORMULA PROBABILIDADES'!$P$9,IF(M239='3 FORMULA PROBABILIDADES'!$Q$10, '3 FORMULA PROBABILIDADES'!$P$10,IF(M239='3 FORMULA PROBABILIDADES'!$Q$11, '3 FORMULA PROBABILIDADES'!$P$11,IF(M239='3 FORMULA PROBABILIDADES'!$Q$12, '3 FORMULA PROBABILIDADES'!$P$12,IF(M239='3 FORMULA PROBABILIDADES'!$Q$13, '3 FORMULA PROBABILIDADES'!$P$13))))))</f>
        <v>Baja</v>
      </c>
      <c r="P239" s="574" t="s">
        <v>377</v>
      </c>
      <c r="Q239" s="560">
        <f>+IF(P239="","",IF(P239="N/A","",IF(OR(P239='3 FORMULA PROBABILIDADES'!$X$9, P239='3 FORMULA PROBABILIDADES'!$Y$9), '3 FORMULA PROBABILIDADES'!$W$9,IF(OR(P239='3 FORMULA PROBABILIDADES'!$X$10, P239='3 FORMULA PROBABILIDADES'!$Y$10), '3 FORMULA PROBABILIDADES'!$W$10,IF(OR(P239='3 FORMULA PROBABILIDADES'!$X$11, P239='3 FORMULA PROBABILIDADES'!$Y$11), '3 FORMULA PROBABILIDADES'!$W$11,IF(OR(P239='3 FORMULA PROBABILIDADES'!$X$12, P239='3 FORMULA PROBABILIDADES'!$Y$12), '3 FORMULA PROBABILIDADES'!$W$12,IF(OR(P239='3 FORMULA PROBABILIDADES'!$X$13, P239='3 FORMULA PROBABILIDADES'!$Y$13), '3 FORMULA PROBABILIDADES'!$W$13)))))))</f>
        <v>0.8</v>
      </c>
      <c r="R239" s="510" t="str">
        <f>+IF(P239="","",IF(P239="N/A","",IF(OR(P239='3 FORMULA PROBABILIDADES'!$X$9, P239='3 FORMULA PROBABILIDADES'!$Y$9), '3 FORMULA PROBABILIDADES'!$V$9,IF(OR(P239='3 FORMULA PROBABILIDADES'!$X$10, P239='3 FORMULA PROBABILIDADES'!$Y$10), '3 FORMULA PROBABILIDADES'!$V$10,IF(OR(P239='3 FORMULA PROBABILIDADES'!$X$11, P239='3 FORMULA PROBABILIDADES'!$Y$11), '3 FORMULA PROBABILIDADES'!$V$11,IF(OR(P239='3 FORMULA PROBABILIDADES'!$X$12, P239='3 FORMULA PROBABILIDADES'!$Y$12), '3 FORMULA PROBABILIDADES'!$V$12,IF(OR(P239='3 FORMULA PROBABILIDADES'!$X$13, P239='3 FORMULA PROBABILIDADES'!$Y$13), '3 FORMULA PROBABILIDADES'!$V$13)))))))</f>
        <v>Mayor</v>
      </c>
      <c r="S239" s="562" t="s">
        <v>381</v>
      </c>
      <c r="T239" s="560">
        <f>+IF(S239="","",IF(S239="N/A","",IF(OR(S239='3 FORMULA PROBABILIDADES'!$X$9, S239='3 FORMULA PROBABILIDADES'!$Y$9), '3 FORMULA PROBABILIDADES'!$W$9,IF(OR(S239='3 FORMULA PROBABILIDADES'!$X$10, S239='3 FORMULA PROBABILIDADES'!$Y$10), '3 FORMULA PROBABILIDADES'!$W$10,IF(OR(S239='3 FORMULA PROBABILIDADES'!$X$11, S239='3 FORMULA PROBABILIDADES'!$Y$11), '3 FORMULA PROBABILIDADES'!$W$11,IF(OR(S239='3 FORMULA PROBABILIDADES'!$X$12, S239='3 FORMULA PROBABILIDADES'!$Y$12), '3 FORMULA PROBABILIDADES'!$W$12,IF(OR(S239='3 FORMULA PROBABILIDADES'!$X$13, S239='3 FORMULA PROBABILIDADES'!$Y$13), '3 FORMULA PROBABILIDADES'!$W$13)))))))</f>
        <v>0.6</v>
      </c>
      <c r="U239" s="540" t="str">
        <f>+IF(S239="","",IF(S239="N/A","",IF(OR(S239='3 FORMULA PROBABILIDADES'!$X$9, S239='3 FORMULA PROBABILIDADES'!$Y$9), '3 FORMULA PROBABILIDADES'!$V$9,IF(OR(S239='3 FORMULA PROBABILIDADES'!$X$10, S239='3 FORMULA PROBABILIDADES'!$Y$10), '3 FORMULA PROBABILIDADES'!$V$10,IF(OR(S239='3 FORMULA PROBABILIDADES'!$X$11, S239='3 FORMULA PROBABILIDADES'!$Y$11), '3 FORMULA PROBABILIDADES'!$V$11,IF(OR(S239='3 FORMULA PROBABILIDADES'!$X$12, S239='3 FORMULA PROBABILIDADES'!$Y$12), '3 FORMULA PROBABILIDADES'!$V$12,IF(OR(S239='3 FORMULA PROBABILIDADES'!$X$13, S239='3 FORMULA PROBABILIDADES'!$Y$13), '3 FORMULA PROBABILIDADES'!$V$13)))))))</f>
        <v>Moderado</v>
      </c>
      <c r="V239" s="560">
        <f t="shared" ref="V239" si="170">+IF(Q239="",T239,IF(T239="",Q239,IF(Q239&gt;T239,Q239,T239)))</f>
        <v>0.8</v>
      </c>
      <c r="W239" s="510" t="str">
        <f>+IF(V239="","",IF(V239='3 FORMULA PROBABILIDADES'!$W$9, '3 FORMULA PROBABILIDADES'!$V$9,IF(V239='3 FORMULA PROBABILIDADES'!$W$10, '3 FORMULA PROBABILIDADES'!$V$10,IF(V239='3 FORMULA PROBABILIDADES'!$W$11, '3 FORMULA PROBABILIDADES'!$V$11,IF(V239='3 FORMULA PROBABILIDADES'!$W$12, '3 FORMULA PROBABILIDADES'!$V$12,IF(V239='3 FORMULA PROBABILIDADES'!$W$13, '3 FORMULA PROBABILIDADES'!$V$13))))))</f>
        <v>Mayor</v>
      </c>
      <c r="X239" s="348">
        <v>1</v>
      </c>
      <c r="Y239" s="334" t="s">
        <v>817</v>
      </c>
      <c r="Z239" s="334" t="s">
        <v>823</v>
      </c>
      <c r="AA239" s="334" t="s">
        <v>818</v>
      </c>
      <c r="AB239" s="376" t="str">
        <f t="shared" si="145"/>
        <v>Jefe de Oficina de Tecnología monitorea  y hace seguimiento de los controles implementados de forma periodica, dando lugar a la aplicación de los correctivos pertinentes</v>
      </c>
      <c r="AC239" s="380" t="s">
        <v>143</v>
      </c>
      <c r="AD239" s="378">
        <v>0.25</v>
      </c>
      <c r="AE239" s="378" t="s">
        <v>149</v>
      </c>
      <c r="AF239" s="341" t="s">
        <v>155</v>
      </c>
      <c r="AG239" s="378">
        <v>0.15</v>
      </c>
      <c r="AH239" s="342" t="s">
        <v>145</v>
      </c>
      <c r="AI239" s="342" t="s">
        <v>146</v>
      </c>
      <c r="AJ239" s="342" t="s">
        <v>147</v>
      </c>
      <c r="AK239" s="342" t="s">
        <v>148</v>
      </c>
      <c r="AL239" s="378">
        <f t="shared" si="137"/>
        <v>0.4</v>
      </c>
      <c r="AM239" s="378">
        <f>IF(AE239='4 FORMULAS'!$D$50,N239-(N239*AL239),N239)</f>
        <v>0.24</v>
      </c>
      <c r="AN239" s="378">
        <f>IF(AE239='4 FORMULAS'!$D$52,$V239-($V239*$AL239),$V239)</f>
        <v>0.8</v>
      </c>
      <c r="AO239" s="568">
        <f t="shared" ref="AO239" si="171">+IF(AM244="","",AM244)</f>
        <v>0.24</v>
      </c>
      <c r="AP239" s="568">
        <f t="shared" ref="AP239" si="172">+IF(AN244="","",AN244)</f>
        <v>0.8</v>
      </c>
      <c r="AQ239" s="514" t="str">
        <f t="shared" ref="AQ239" si="173">+IF(W239="Leve","No requiere plan de acción",IF(W239="Menor","Bajo",IF(W239="Moderado","Moderado",IF(W239="Mayor","Alto",IF(W239="Catastrófico","Extremo",IF(W239="",""))))))</f>
        <v>Alto</v>
      </c>
      <c r="AR239" s="508" t="s">
        <v>1074</v>
      </c>
      <c r="AS239" s="508" t="s">
        <v>1074</v>
      </c>
      <c r="AT239" s="508" t="s">
        <v>1074</v>
      </c>
      <c r="AU239" s="508" t="s">
        <v>1074</v>
      </c>
      <c r="AV239" s="511">
        <v>46144</v>
      </c>
      <c r="AW239" s="529" t="s">
        <v>1129</v>
      </c>
      <c r="AX239" s="508"/>
      <c r="AY239" s="508"/>
      <c r="AZ239" s="514"/>
      <c r="BA239" s="517" t="s">
        <v>829</v>
      </c>
      <c r="BB239" s="517" t="s">
        <v>325</v>
      </c>
      <c r="BC239" s="517" t="s">
        <v>324</v>
      </c>
      <c r="BD239" s="541" t="s">
        <v>922</v>
      </c>
      <c r="BE239" s="517" t="s">
        <v>324</v>
      </c>
      <c r="BF239" s="517" t="s">
        <v>324</v>
      </c>
      <c r="BG239" s="517" t="s">
        <v>923</v>
      </c>
      <c r="BH239" s="517" t="s">
        <v>324</v>
      </c>
      <c r="BI239" s="517" t="s">
        <v>846</v>
      </c>
      <c r="BJ239" s="517" t="s">
        <v>847</v>
      </c>
      <c r="BK239" s="517" t="s">
        <v>848</v>
      </c>
      <c r="BL239" s="517" t="s">
        <v>849</v>
      </c>
      <c r="BM239" s="517" t="s">
        <v>833</v>
      </c>
      <c r="BN239" s="517" t="s">
        <v>494</v>
      </c>
      <c r="BO239" s="517" t="s">
        <v>834</v>
      </c>
      <c r="BP239" s="549">
        <v>0.8</v>
      </c>
      <c r="BQ239" s="535" t="s">
        <v>850</v>
      </c>
      <c r="BR239" s="418"/>
      <c r="BS239" s="418"/>
      <c r="BT239" s="418"/>
      <c r="BU239" s="418"/>
    </row>
    <row r="240" spans="1:73" ht="36.75" customHeight="1" x14ac:dyDescent="0.25">
      <c r="A240" s="554"/>
      <c r="B240" s="557"/>
      <c r="C240" s="557"/>
      <c r="D240" s="557"/>
      <c r="E240" s="570"/>
      <c r="F240" s="570"/>
      <c r="G240" s="554"/>
      <c r="H240" s="542"/>
      <c r="I240" s="357"/>
      <c r="J240" s="557"/>
      <c r="K240" s="558"/>
      <c r="L240" s="572"/>
      <c r="M240" s="558"/>
      <c r="N240" s="561"/>
      <c r="O240" s="514"/>
      <c r="P240" s="562"/>
      <c r="Q240" s="561"/>
      <c r="R240" s="514"/>
      <c r="S240" s="562"/>
      <c r="T240" s="561"/>
      <c r="U240" s="509"/>
      <c r="V240" s="561"/>
      <c r="W240" s="514"/>
      <c r="X240" s="348">
        <v>2</v>
      </c>
      <c r="Y240" s="334"/>
      <c r="Z240" s="334"/>
      <c r="AA240" s="334"/>
      <c r="AB240" s="376" t="str">
        <f t="shared" si="145"/>
        <v xml:space="preserve">  </v>
      </c>
      <c r="AC240" s="380"/>
      <c r="AD240" s="378" t="str">
        <f>+IFERROR(VLOOKUP($AC240,'4 FORMULAS'!$B$50:$C$52,2,0),"")</f>
        <v/>
      </c>
      <c r="AE240" s="378" t="str">
        <f>+IFERROR(VLOOKUP($L240,'4 FORMULAS'!$B$50:$D$52,3,0),"")</f>
        <v/>
      </c>
      <c r="AF240" s="341"/>
      <c r="AG240" s="378" t="str">
        <f>+IFERROR(VLOOKUP($AF240,'4 FORMULAS'!$B$53:$C$54,2,0),"")</f>
        <v/>
      </c>
      <c r="AH240" s="342"/>
      <c r="AI240" s="342"/>
      <c r="AJ240" s="342"/>
      <c r="AK240" s="342"/>
      <c r="AL240" s="378" t="str">
        <f t="shared" si="137"/>
        <v/>
      </c>
      <c r="AM240" s="378">
        <f>IF(AE240='4 FORMULAS'!$D$50,AM239-(AM239*AL240),AM239)</f>
        <v>0.24</v>
      </c>
      <c r="AN240" s="378">
        <f>IF(AE240='4 FORMULAS'!$D$52,$AN239-(AN239*$AL240),AN239)</f>
        <v>0.8</v>
      </c>
      <c r="AO240" s="568"/>
      <c r="AP240" s="568"/>
      <c r="AQ240" s="514"/>
      <c r="AR240" s="509"/>
      <c r="AS240" s="509"/>
      <c r="AT240" s="509"/>
      <c r="AU240" s="509"/>
      <c r="AV240" s="512"/>
      <c r="AW240" s="530"/>
      <c r="AX240" s="509"/>
      <c r="AY240" s="509"/>
      <c r="AZ240" s="514"/>
      <c r="BA240" s="518"/>
      <c r="BB240" s="518"/>
      <c r="BC240" s="518"/>
      <c r="BD240" s="542"/>
      <c r="BE240" s="518"/>
      <c r="BF240" s="518"/>
      <c r="BG240" s="518"/>
      <c r="BH240" s="518"/>
      <c r="BI240" s="518"/>
      <c r="BJ240" s="518"/>
      <c r="BK240" s="518"/>
      <c r="BL240" s="518"/>
      <c r="BM240" s="518"/>
      <c r="BN240" s="518"/>
      <c r="BO240" s="518"/>
      <c r="BP240" s="535"/>
      <c r="BQ240" s="535"/>
      <c r="BR240" s="418"/>
      <c r="BS240" s="418"/>
      <c r="BT240" s="418"/>
      <c r="BU240" s="418"/>
    </row>
    <row r="241" spans="1:73" ht="36.75" customHeight="1" x14ac:dyDescent="0.25">
      <c r="A241" s="554"/>
      <c r="B241" s="557"/>
      <c r="C241" s="557"/>
      <c r="D241" s="557"/>
      <c r="E241" s="570"/>
      <c r="F241" s="570"/>
      <c r="G241" s="554"/>
      <c r="H241" s="542"/>
      <c r="I241" s="357"/>
      <c r="J241" s="557"/>
      <c r="K241" s="558"/>
      <c r="L241" s="572"/>
      <c r="M241" s="558"/>
      <c r="N241" s="561"/>
      <c r="O241" s="514"/>
      <c r="P241" s="562"/>
      <c r="Q241" s="561"/>
      <c r="R241" s="514"/>
      <c r="S241" s="562"/>
      <c r="T241" s="561"/>
      <c r="U241" s="509"/>
      <c r="V241" s="561"/>
      <c r="W241" s="514"/>
      <c r="X241" s="348">
        <v>3</v>
      </c>
      <c r="Y241" s="334"/>
      <c r="Z241" s="334"/>
      <c r="AA241" s="334"/>
      <c r="AB241" s="376" t="str">
        <f t="shared" si="145"/>
        <v xml:space="preserve">  </v>
      </c>
      <c r="AC241" s="380"/>
      <c r="AD241" s="378" t="str">
        <f>+IFERROR(VLOOKUP($AC241,'4 FORMULAS'!$B$50:$C$52,2,0),"")</f>
        <v/>
      </c>
      <c r="AE241" s="378" t="str">
        <f>+IFERROR(VLOOKUP($L241,'4 FORMULAS'!$B$50:$D$52,3,0),"")</f>
        <v/>
      </c>
      <c r="AF241" s="341"/>
      <c r="AG241" s="378" t="str">
        <f>+IFERROR(VLOOKUP($AF241,'4 FORMULAS'!$B$53:$C$54,2,0),"")</f>
        <v/>
      </c>
      <c r="AH241" s="342"/>
      <c r="AI241" s="342"/>
      <c r="AJ241" s="342"/>
      <c r="AK241" s="342"/>
      <c r="AL241" s="378" t="str">
        <f t="shared" si="137"/>
        <v/>
      </c>
      <c r="AM241" s="378">
        <f>IF(AE241='4 FORMULAS'!$D$50,AM240-(AM240*AL241),AM240)</f>
        <v>0.24</v>
      </c>
      <c r="AN241" s="378">
        <f>IF(AE241='4 FORMULAS'!$D$52,$AN240-(AN240*$AL241),AN240)</f>
        <v>0.8</v>
      </c>
      <c r="AO241" s="568"/>
      <c r="AP241" s="568"/>
      <c r="AQ241" s="514"/>
      <c r="AR241" s="509"/>
      <c r="AS241" s="509"/>
      <c r="AT241" s="509"/>
      <c r="AU241" s="509"/>
      <c r="AV241" s="512"/>
      <c r="AW241" s="530"/>
      <c r="AX241" s="509"/>
      <c r="AY241" s="509"/>
      <c r="AZ241" s="514"/>
      <c r="BA241" s="518"/>
      <c r="BB241" s="518"/>
      <c r="BC241" s="518"/>
      <c r="BD241" s="542"/>
      <c r="BE241" s="518"/>
      <c r="BF241" s="518"/>
      <c r="BG241" s="518"/>
      <c r="BH241" s="518"/>
      <c r="BI241" s="518"/>
      <c r="BJ241" s="518"/>
      <c r="BK241" s="518"/>
      <c r="BL241" s="518"/>
      <c r="BM241" s="518"/>
      <c r="BN241" s="518"/>
      <c r="BO241" s="518"/>
      <c r="BP241" s="535"/>
      <c r="BQ241" s="535"/>
      <c r="BR241" s="418"/>
      <c r="BS241" s="418"/>
      <c r="BT241" s="418"/>
      <c r="BU241" s="418"/>
    </row>
    <row r="242" spans="1:73" ht="36.75" customHeight="1" x14ac:dyDescent="0.25">
      <c r="A242" s="554"/>
      <c r="B242" s="557"/>
      <c r="C242" s="557"/>
      <c r="D242" s="557"/>
      <c r="E242" s="570"/>
      <c r="F242" s="570"/>
      <c r="G242" s="554"/>
      <c r="H242" s="542"/>
      <c r="I242" s="357"/>
      <c r="J242" s="557"/>
      <c r="K242" s="558"/>
      <c r="L242" s="572"/>
      <c r="M242" s="558"/>
      <c r="N242" s="561"/>
      <c r="O242" s="514"/>
      <c r="P242" s="562"/>
      <c r="Q242" s="561"/>
      <c r="R242" s="514"/>
      <c r="S242" s="562"/>
      <c r="T242" s="561"/>
      <c r="U242" s="509"/>
      <c r="V242" s="561"/>
      <c r="W242" s="514"/>
      <c r="X242" s="348">
        <v>4</v>
      </c>
      <c r="Y242" s="334"/>
      <c r="Z242" s="334"/>
      <c r="AA242" s="334"/>
      <c r="AB242" s="376" t="str">
        <f t="shared" si="145"/>
        <v xml:space="preserve">  </v>
      </c>
      <c r="AC242" s="380"/>
      <c r="AD242" s="378" t="str">
        <f>+IFERROR(VLOOKUP($AC242,'4 FORMULAS'!$B$50:$C$52,2,0),"")</f>
        <v/>
      </c>
      <c r="AE242" s="378" t="str">
        <f>+IFERROR(VLOOKUP($L242,'4 FORMULAS'!$B$50:$D$52,3,0),"")</f>
        <v/>
      </c>
      <c r="AF242" s="341"/>
      <c r="AG242" s="378" t="str">
        <f>+IFERROR(VLOOKUP($AF242,'4 FORMULAS'!$B$53:$C$54,2,0),"")</f>
        <v/>
      </c>
      <c r="AH242" s="342"/>
      <c r="AI242" s="342"/>
      <c r="AJ242" s="342"/>
      <c r="AK242" s="342"/>
      <c r="AL242" s="378" t="str">
        <f t="shared" si="137"/>
        <v/>
      </c>
      <c r="AM242" s="378">
        <f>IF(AE242='4 FORMULAS'!$D$50,AM241-(AM241*AL242),AM241)</f>
        <v>0.24</v>
      </c>
      <c r="AN242" s="378">
        <f>IF(AE242='4 FORMULAS'!$D$52,$AN241-(AN241*$AL242),AN241)</f>
        <v>0.8</v>
      </c>
      <c r="AO242" s="568"/>
      <c r="AP242" s="568"/>
      <c r="AQ242" s="514"/>
      <c r="AR242" s="509"/>
      <c r="AS242" s="509"/>
      <c r="AT242" s="509"/>
      <c r="AU242" s="509"/>
      <c r="AV242" s="512"/>
      <c r="AW242" s="530"/>
      <c r="AX242" s="509"/>
      <c r="AY242" s="509"/>
      <c r="AZ242" s="514"/>
      <c r="BA242" s="518"/>
      <c r="BB242" s="518"/>
      <c r="BC242" s="518"/>
      <c r="BD242" s="542"/>
      <c r="BE242" s="518"/>
      <c r="BF242" s="518"/>
      <c r="BG242" s="518"/>
      <c r="BH242" s="518"/>
      <c r="BI242" s="518"/>
      <c r="BJ242" s="518"/>
      <c r="BK242" s="518"/>
      <c r="BL242" s="518"/>
      <c r="BM242" s="518"/>
      <c r="BN242" s="518"/>
      <c r="BO242" s="518"/>
      <c r="BP242" s="535"/>
      <c r="BQ242" s="535"/>
      <c r="BR242" s="418"/>
      <c r="BS242" s="418"/>
      <c r="BT242" s="418"/>
      <c r="BU242" s="418"/>
    </row>
    <row r="243" spans="1:73" ht="36.75" customHeight="1" x14ac:dyDescent="0.25">
      <c r="A243" s="554"/>
      <c r="B243" s="557"/>
      <c r="C243" s="557"/>
      <c r="D243" s="557"/>
      <c r="E243" s="570"/>
      <c r="F243" s="570"/>
      <c r="G243" s="554"/>
      <c r="H243" s="542"/>
      <c r="I243" s="357"/>
      <c r="J243" s="557"/>
      <c r="K243" s="558"/>
      <c r="L243" s="572"/>
      <c r="M243" s="558"/>
      <c r="N243" s="561"/>
      <c r="O243" s="514"/>
      <c r="P243" s="562"/>
      <c r="Q243" s="561"/>
      <c r="R243" s="514"/>
      <c r="S243" s="562"/>
      <c r="T243" s="561"/>
      <c r="U243" s="509"/>
      <c r="V243" s="561"/>
      <c r="W243" s="514"/>
      <c r="X243" s="348">
        <v>5</v>
      </c>
      <c r="Y243" s="334"/>
      <c r="Z243" s="334"/>
      <c r="AA243" s="334"/>
      <c r="AB243" s="376" t="str">
        <f t="shared" si="145"/>
        <v xml:space="preserve">  </v>
      </c>
      <c r="AC243" s="380"/>
      <c r="AD243" s="378" t="str">
        <f>+IFERROR(VLOOKUP($AC243,'4 FORMULAS'!$B$50:$C$52,2,0),"")</f>
        <v/>
      </c>
      <c r="AE243" s="378" t="str">
        <f>+IFERROR(VLOOKUP($L243,'4 FORMULAS'!$B$50:$D$52,3,0),"")</f>
        <v/>
      </c>
      <c r="AF243" s="341"/>
      <c r="AG243" s="378" t="str">
        <f>+IFERROR(VLOOKUP($AF243,'4 FORMULAS'!$B$53:$C$54,2,0),"")</f>
        <v/>
      </c>
      <c r="AH243" s="342"/>
      <c r="AI243" s="342"/>
      <c r="AJ243" s="342"/>
      <c r="AK243" s="342"/>
      <c r="AL243" s="378" t="str">
        <f t="shared" si="137"/>
        <v/>
      </c>
      <c r="AM243" s="378">
        <f>IF(AE243='4 FORMULAS'!$D$50,AM242-(AM242*AL243),AM242)</f>
        <v>0.24</v>
      </c>
      <c r="AN243" s="378">
        <f>IF(AE243='4 FORMULAS'!$D$52,$AN242-(AN242*$AL243),AN242)</f>
        <v>0.8</v>
      </c>
      <c r="AO243" s="568"/>
      <c r="AP243" s="568"/>
      <c r="AQ243" s="514"/>
      <c r="AR243" s="509"/>
      <c r="AS243" s="509"/>
      <c r="AT243" s="509"/>
      <c r="AU243" s="509"/>
      <c r="AV243" s="512"/>
      <c r="AW243" s="530"/>
      <c r="AX243" s="509"/>
      <c r="AY243" s="509"/>
      <c r="AZ243" s="514"/>
      <c r="BA243" s="518"/>
      <c r="BB243" s="518"/>
      <c r="BC243" s="518"/>
      <c r="BD243" s="542"/>
      <c r="BE243" s="518"/>
      <c r="BF243" s="518"/>
      <c r="BG243" s="518"/>
      <c r="BH243" s="518"/>
      <c r="BI243" s="518"/>
      <c r="BJ243" s="518"/>
      <c r="BK243" s="518"/>
      <c r="BL243" s="518"/>
      <c r="BM243" s="518"/>
      <c r="BN243" s="518"/>
      <c r="BO243" s="518"/>
      <c r="BP243" s="535"/>
      <c r="BQ243" s="535"/>
      <c r="BR243" s="418"/>
      <c r="BS243" s="418"/>
      <c r="BT243" s="418"/>
      <c r="BU243" s="418"/>
    </row>
    <row r="244" spans="1:73" ht="36.75" customHeight="1" thickBot="1" x14ac:dyDescent="0.3">
      <c r="A244" s="555"/>
      <c r="B244" s="557"/>
      <c r="C244" s="557"/>
      <c r="D244" s="557"/>
      <c r="E244" s="570"/>
      <c r="F244" s="570"/>
      <c r="G244" s="555"/>
      <c r="H244" s="542"/>
      <c r="I244" s="357"/>
      <c r="J244" s="557"/>
      <c r="K244" s="558"/>
      <c r="L244" s="573"/>
      <c r="M244" s="558"/>
      <c r="N244" s="561"/>
      <c r="O244" s="514"/>
      <c r="P244" s="562"/>
      <c r="Q244" s="561"/>
      <c r="R244" s="514"/>
      <c r="S244" s="562"/>
      <c r="T244" s="561"/>
      <c r="U244" s="510"/>
      <c r="V244" s="561"/>
      <c r="W244" s="514"/>
      <c r="X244" s="348">
        <v>6</v>
      </c>
      <c r="Y244" s="334"/>
      <c r="Z244" s="334"/>
      <c r="AA244" s="334"/>
      <c r="AB244" s="376" t="str">
        <f t="shared" si="145"/>
        <v xml:space="preserve">  </v>
      </c>
      <c r="AC244" s="380"/>
      <c r="AD244" s="378" t="str">
        <f>+IFERROR(VLOOKUP($AC244,'4 FORMULAS'!$B$50:$C$52,2,0),"")</f>
        <v/>
      </c>
      <c r="AE244" s="378" t="str">
        <f>+IFERROR(VLOOKUP($L244,'4 FORMULAS'!$B$50:$D$52,3,0),"")</f>
        <v/>
      </c>
      <c r="AF244" s="341"/>
      <c r="AG244" s="378" t="str">
        <f>+IFERROR(VLOOKUP($AF244,'4 FORMULAS'!$B$53:$C$54,2,0),"")</f>
        <v/>
      </c>
      <c r="AH244" s="342"/>
      <c r="AI244" s="342"/>
      <c r="AJ244" s="342"/>
      <c r="AK244" s="342"/>
      <c r="AL244" s="378" t="str">
        <f t="shared" si="137"/>
        <v/>
      </c>
      <c r="AM244" s="378">
        <f>IF(AE244='4 FORMULAS'!$D$50,AM243-(AM243*AL244),AM243)</f>
        <v>0.24</v>
      </c>
      <c r="AN244" s="378">
        <f>IF(AE244='4 FORMULAS'!$D$52,$AN243-(AN243*$AL244),AN243)</f>
        <v>0.8</v>
      </c>
      <c r="AO244" s="568"/>
      <c r="AP244" s="568"/>
      <c r="AQ244" s="514"/>
      <c r="AR244" s="510"/>
      <c r="AS244" s="510"/>
      <c r="AT244" s="510"/>
      <c r="AU244" s="510"/>
      <c r="AV244" s="513"/>
      <c r="AW244" s="531"/>
      <c r="AX244" s="510"/>
      <c r="AY244" s="510"/>
      <c r="AZ244" s="514"/>
      <c r="BA244" s="519"/>
      <c r="BB244" s="519"/>
      <c r="BC244" s="519"/>
      <c r="BD244" s="542"/>
      <c r="BE244" s="519"/>
      <c r="BF244" s="519"/>
      <c r="BG244" s="519"/>
      <c r="BH244" s="519"/>
      <c r="BI244" s="519"/>
      <c r="BJ244" s="519"/>
      <c r="BK244" s="519"/>
      <c r="BL244" s="519"/>
      <c r="BM244" s="519"/>
      <c r="BN244" s="519"/>
      <c r="BO244" s="519"/>
      <c r="BP244" s="535"/>
      <c r="BQ244" s="535"/>
      <c r="BR244" s="418"/>
      <c r="BS244" s="418"/>
      <c r="BT244" s="418"/>
      <c r="BU244" s="418"/>
    </row>
    <row r="245" spans="1:73" ht="66" customHeight="1" x14ac:dyDescent="0.25">
      <c r="A245" s="556" t="s">
        <v>651</v>
      </c>
      <c r="B245" s="557" t="s">
        <v>760</v>
      </c>
      <c r="C245" s="555" t="s">
        <v>183</v>
      </c>
      <c r="D245" s="557" t="s">
        <v>1099</v>
      </c>
      <c r="E245" s="569" t="s">
        <v>762</v>
      </c>
      <c r="F245" s="570" t="s">
        <v>807</v>
      </c>
      <c r="G245" s="553" t="s">
        <v>808</v>
      </c>
      <c r="H245" s="542" t="str">
        <f t="shared" ref="H245" si="174">+CONCATENATE(D245," ",E245," ",F245," ",G245)</f>
        <v>Posibilidad de pérdida de confidencialidad por el incumplimiento por parte de los colaboradores de las políticas y linamientos bajo la normatividad vigente de seguridad de la información definidas por el Concejo de Bogotá. debido a:                                                                                                                                                                                     1. Incumplimientos legales y/o contractuales. 
2. Pérdida de la cultura organizacional en materia de seguridad de la información. 
3. Alto nivel de incidentes de seguridad de la información. lo que ocasiona el incumplimiento de políticas de seguridad de la información en el Concejo de Bogotá es la omisión o acción contraria a los lineamientos, normas y estándares (como ISO 27001) definidos para proteger la confidencialidad, integridad y disponibilidad de los datos institucionales por parte de funcionarios y contratistas. Esto conlleva riesgos legales y sanciones disciplinarias bajo la Ley.</v>
      </c>
      <c r="I245" s="357"/>
      <c r="J245" s="555" t="s">
        <v>194</v>
      </c>
      <c r="K245" s="558" t="str">
        <f>IFERROR(VLOOKUP('2 MAPA FINAL'!$J245,Tabla3[],2,0),"")</f>
        <v>Eventos relacionados con la infraestructura tecnológica de la Corporación.</v>
      </c>
      <c r="L245" s="571">
        <v>4</v>
      </c>
      <c r="M245" s="558" t="str">
        <f>+IF(L245="","",IF(L245&lt;='3 FORMULA PROBABILIDADES'!$S$9,'3 FORMULA PROBABILIDADES'!$Q$9,IF(L245&lt;='3 FORMULA PROBABILIDADES'!$S$10,'3 FORMULA PROBABILIDADES'!$Q$10,IF(L245&lt;='3 FORMULA PROBABILIDADES'!$S$11,'3 FORMULA PROBABILIDADES'!$Q$11,IF(L245&lt;='3 FORMULA PROBABILIDADES'!$S$12,'3 FORMULA PROBABILIDADES'!$Q$12,IF(L245&gt;='3 FORMULA PROBABILIDADES'!$R$13,'3 FORMULA PROBABILIDADES'!$Q$13,""))))))</f>
        <v>La actividad que conlleva el riesgo se ejecuta de 3 a 24 veces por año</v>
      </c>
      <c r="N245" s="560">
        <f>+IF(M245="","",IF(M245='3 FORMULA PROBABILIDADES'!$Q$9, '3 FORMULA PROBABILIDADES'!$T$9,IF(M245='3 FORMULA PROBABILIDADES'!$Q$10, '3 FORMULA PROBABILIDADES'!$T$10,IF(M245='3 FORMULA PROBABILIDADES'!$Q$11, '3 FORMULA PROBABILIDADES'!$T$11,IF(M245='3 FORMULA PROBABILIDADES'!$Q$12, '3 FORMULA PROBABILIDADES'!$T$12,IF(M245='3 FORMULA PROBABILIDADES'!$Q$13, '3 FORMULA PROBABILIDADES'!$T$13))))))</f>
        <v>0.4</v>
      </c>
      <c r="O245" s="510" t="str">
        <f>+IF(M245="","",IF(M245='3 FORMULA PROBABILIDADES'!$Q$9, '3 FORMULA PROBABILIDADES'!$P$9,IF(M245='3 FORMULA PROBABILIDADES'!$Q$10, '3 FORMULA PROBABILIDADES'!$P$10,IF(M245='3 FORMULA PROBABILIDADES'!$Q$11, '3 FORMULA PROBABILIDADES'!$P$11,IF(M245='3 FORMULA PROBABILIDADES'!$Q$12, '3 FORMULA PROBABILIDADES'!$P$12,IF(M245='3 FORMULA PROBABILIDADES'!$Q$13, '3 FORMULA PROBABILIDADES'!$P$13))))))</f>
        <v>Baja</v>
      </c>
      <c r="P245" s="574" t="s">
        <v>377</v>
      </c>
      <c r="Q245" s="560">
        <f>+IF(P245="","",IF(P245="N/A","",IF(OR(P245='3 FORMULA PROBABILIDADES'!$X$9, P245='3 FORMULA PROBABILIDADES'!$Y$9), '3 FORMULA PROBABILIDADES'!$W$9,IF(OR(P245='3 FORMULA PROBABILIDADES'!$X$10, P245='3 FORMULA PROBABILIDADES'!$Y$10), '3 FORMULA PROBABILIDADES'!$W$10,IF(OR(P245='3 FORMULA PROBABILIDADES'!$X$11, P245='3 FORMULA PROBABILIDADES'!$Y$11), '3 FORMULA PROBABILIDADES'!$W$11,IF(OR(P245='3 FORMULA PROBABILIDADES'!$X$12, P245='3 FORMULA PROBABILIDADES'!$Y$12), '3 FORMULA PROBABILIDADES'!$W$12,IF(OR(P245='3 FORMULA PROBABILIDADES'!$X$13, P245='3 FORMULA PROBABILIDADES'!$Y$13), '3 FORMULA PROBABILIDADES'!$W$13)))))))</f>
        <v>0.8</v>
      </c>
      <c r="R245" s="510" t="str">
        <f>+IF(P245="","",IF(P245="N/A","",IF(OR(P245='3 FORMULA PROBABILIDADES'!$X$9, P245='3 FORMULA PROBABILIDADES'!$Y$9), '3 FORMULA PROBABILIDADES'!$V$9,IF(OR(P245='3 FORMULA PROBABILIDADES'!$X$10, P245='3 FORMULA PROBABILIDADES'!$Y$10), '3 FORMULA PROBABILIDADES'!$V$10,IF(OR(P245='3 FORMULA PROBABILIDADES'!$X$11, P245='3 FORMULA PROBABILIDADES'!$Y$11), '3 FORMULA PROBABILIDADES'!$V$11,IF(OR(P245='3 FORMULA PROBABILIDADES'!$X$12, P245='3 FORMULA PROBABILIDADES'!$Y$12), '3 FORMULA PROBABILIDADES'!$V$12,IF(OR(P245='3 FORMULA PROBABILIDADES'!$X$13, P245='3 FORMULA PROBABILIDADES'!$Y$13), '3 FORMULA PROBABILIDADES'!$V$13)))))))</f>
        <v>Mayor</v>
      </c>
      <c r="S245" s="562" t="s">
        <v>381</v>
      </c>
      <c r="T245" s="560">
        <f>+IF(S245="","",IF(S245="N/A","",IF(OR(S245='3 FORMULA PROBABILIDADES'!$X$9, S245='3 FORMULA PROBABILIDADES'!$Y$9), '3 FORMULA PROBABILIDADES'!$W$9,IF(OR(S245='3 FORMULA PROBABILIDADES'!$X$10, S245='3 FORMULA PROBABILIDADES'!$Y$10), '3 FORMULA PROBABILIDADES'!$W$10,IF(OR(S245='3 FORMULA PROBABILIDADES'!$X$11, S245='3 FORMULA PROBABILIDADES'!$Y$11), '3 FORMULA PROBABILIDADES'!$W$11,IF(OR(S245='3 FORMULA PROBABILIDADES'!$X$12, S245='3 FORMULA PROBABILIDADES'!$Y$12), '3 FORMULA PROBABILIDADES'!$W$12,IF(OR(S245='3 FORMULA PROBABILIDADES'!$X$13, S245='3 FORMULA PROBABILIDADES'!$Y$13), '3 FORMULA PROBABILIDADES'!$W$13)))))))</f>
        <v>0.6</v>
      </c>
      <c r="U245" s="540" t="str">
        <f>+IF(S245="","",IF(S245="N/A","",IF(OR(S245='3 FORMULA PROBABILIDADES'!$X$9, S245='3 FORMULA PROBABILIDADES'!$Y$9), '3 FORMULA PROBABILIDADES'!$V$9,IF(OR(S245='3 FORMULA PROBABILIDADES'!$X$10, S245='3 FORMULA PROBABILIDADES'!$Y$10), '3 FORMULA PROBABILIDADES'!$V$10,IF(OR(S245='3 FORMULA PROBABILIDADES'!$X$11, S245='3 FORMULA PROBABILIDADES'!$Y$11), '3 FORMULA PROBABILIDADES'!$V$11,IF(OR(S245='3 FORMULA PROBABILIDADES'!$X$12, S245='3 FORMULA PROBABILIDADES'!$Y$12), '3 FORMULA PROBABILIDADES'!$V$12,IF(OR(S245='3 FORMULA PROBABILIDADES'!$X$13, S245='3 FORMULA PROBABILIDADES'!$Y$13), '3 FORMULA PROBABILIDADES'!$V$13)))))))</f>
        <v>Moderado</v>
      </c>
      <c r="V245" s="560">
        <f t="shared" ref="V245" si="175">+IF(Q245="",T245,IF(T245="",Q245,IF(Q245&gt;T245,Q245,T245)))</f>
        <v>0.8</v>
      </c>
      <c r="W245" s="510" t="str">
        <f>+IF(V245="","",IF(V245='3 FORMULA PROBABILIDADES'!$W$9, '3 FORMULA PROBABILIDADES'!$V$9,IF(V245='3 FORMULA PROBABILIDADES'!$W$10, '3 FORMULA PROBABILIDADES'!$V$10,IF(V245='3 FORMULA PROBABILIDADES'!$W$11, '3 FORMULA PROBABILIDADES'!$V$11,IF(V245='3 FORMULA PROBABILIDADES'!$W$12, '3 FORMULA PROBABILIDADES'!$V$12,IF(V245='3 FORMULA PROBABILIDADES'!$W$13, '3 FORMULA PROBABILIDADES'!$V$13))))))</f>
        <v>Mayor</v>
      </c>
      <c r="X245" s="348">
        <v>1</v>
      </c>
      <c r="Y245" s="334" t="s">
        <v>820</v>
      </c>
      <c r="Z245" s="334" t="s">
        <v>824</v>
      </c>
      <c r="AA245" s="334" t="s">
        <v>818</v>
      </c>
      <c r="AB245" s="376" t="str">
        <f t="shared" si="145"/>
        <v>Todos los Procesos realiza capacitaciones sobre la politica y lineamientos en seguridad de la información  de forma periodica, dando lugar a la aplicación de los correctivos pertinentes</v>
      </c>
      <c r="AC245" s="380" t="s">
        <v>143</v>
      </c>
      <c r="AD245" s="378">
        <v>0.25</v>
      </c>
      <c r="AE245" s="378" t="s">
        <v>149</v>
      </c>
      <c r="AF245" s="341" t="s">
        <v>155</v>
      </c>
      <c r="AG245" s="378">
        <v>0.15</v>
      </c>
      <c r="AH245" s="342" t="s">
        <v>145</v>
      </c>
      <c r="AI245" s="342" t="s">
        <v>146</v>
      </c>
      <c r="AJ245" s="342" t="s">
        <v>147</v>
      </c>
      <c r="AK245" s="342" t="s">
        <v>148</v>
      </c>
      <c r="AL245" s="378">
        <f t="shared" si="137"/>
        <v>0.4</v>
      </c>
      <c r="AM245" s="378">
        <f>IF(AE245='4 FORMULAS'!$D$50,N245-(N245*AL245),N245)</f>
        <v>0.24</v>
      </c>
      <c r="AN245" s="378">
        <f>IF(AE245='4 FORMULAS'!$D$52,$V245-($V245*$AL245),$V245)</f>
        <v>0.8</v>
      </c>
      <c r="AO245" s="568">
        <f t="shared" ref="AO245" si="176">+IF(AM250="","",AM250)</f>
        <v>0.24</v>
      </c>
      <c r="AP245" s="568">
        <f t="shared" ref="AP245" si="177">+IF(AN250="","",AN250)</f>
        <v>0.8</v>
      </c>
      <c r="AQ245" s="514" t="str">
        <f t="shared" ref="AQ245" si="178">+IF(W245="Leve","No requiere plan de acción",IF(W245="Menor","Bajo",IF(W245="Moderado","Moderado",IF(W245="Mayor","Alto",IF(W245="Catastrófico","Extremo",IF(W245="",""))))))</f>
        <v>Alto</v>
      </c>
      <c r="AR245" s="508" t="s">
        <v>1074</v>
      </c>
      <c r="AS245" s="508" t="s">
        <v>1074</v>
      </c>
      <c r="AT245" s="508" t="s">
        <v>1074</v>
      </c>
      <c r="AU245" s="508" t="s">
        <v>1074</v>
      </c>
      <c r="AV245" s="511">
        <v>46144</v>
      </c>
      <c r="AW245" s="529" t="s">
        <v>1130</v>
      </c>
      <c r="AX245" s="508"/>
      <c r="AY245" s="508"/>
      <c r="AZ245" s="514"/>
      <c r="BA245" s="517" t="s">
        <v>829</v>
      </c>
      <c r="BB245" s="517" t="s">
        <v>325</v>
      </c>
      <c r="BC245" s="517" t="s">
        <v>324</v>
      </c>
      <c r="BD245" s="541" t="s">
        <v>924</v>
      </c>
      <c r="BE245" s="517" t="s">
        <v>324</v>
      </c>
      <c r="BF245" s="517" t="s">
        <v>324</v>
      </c>
      <c r="BG245" s="517" t="s">
        <v>925</v>
      </c>
      <c r="BH245" s="517" t="s">
        <v>324</v>
      </c>
      <c r="BI245" s="517" t="s">
        <v>851</v>
      </c>
      <c r="BJ245" s="517" t="s">
        <v>852</v>
      </c>
      <c r="BK245" s="517" t="s">
        <v>853</v>
      </c>
      <c r="BL245" s="517" t="s">
        <v>854</v>
      </c>
      <c r="BM245" s="517" t="s">
        <v>833</v>
      </c>
      <c r="BN245" s="517" t="s">
        <v>494</v>
      </c>
      <c r="BO245" s="517" t="s">
        <v>834</v>
      </c>
      <c r="BP245" s="549">
        <v>0.8</v>
      </c>
      <c r="BQ245" s="535" t="s">
        <v>855</v>
      </c>
      <c r="BR245" s="418"/>
      <c r="BS245" s="418"/>
      <c r="BT245" s="418"/>
      <c r="BU245" s="418"/>
    </row>
    <row r="246" spans="1:73" ht="36.75" customHeight="1" x14ac:dyDescent="0.25">
      <c r="A246" s="554"/>
      <c r="B246" s="557"/>
      <c r="C246" s="557"/>
      <c r="D246" s="557"/>
      <c r="E246" s="570"/>
      <c r="F246" s="570"/>
      <c r="G246" s="554"/>
      <c r="H246" s="542"/>
      <c r="I246" s="357"/>
      <c r="J246" s="557"/>
      <c r="K246" s="558"/>
      <c r="L246" s="572"/>
      <c r="M246" s="558"/>
      <c r="N246" s="561"/>
      <c r="O246" s="514"/>
      <c r="P246" s="562"/>
      <c r="Q246" s="561"/>
      <c r="R246" s="514"/>
      <c r="S246" s="562"/>
      <c r="T246" s="561"/>
      <c r="U246" s="509"/>
      <c r="V246" s="561"/>
      <c r="W246" s="514"/>
      <c r="X246" s="348">
        <v>2</v>
      </c>
      <c r="Y246" s="334"/>
      <c r="Z246" s="334"/>
      <c r="AA246" s="334"/>
      <c r="AB246" s="376" t="str">
        <f t="shared" si="145"/>
        <v xml:space="preserve">  </v>
      </c>
      <c r="AC246" s="380"/>
      <c r="AD246" s="378" t="str">
        <f>+IFERROR(VLOOKUP($AC246,'4 FORMULAS'!$B$50:$C$52,2,0),"")</f>
        <v/>
      </c>
      <c r="AE246" s="378" t="str">
        <f>+IFERROR(VLOOKUP($L246,'4 FORMULAS'!$B$50:$D$52,3,0),"")</f>
        <v/>
      </c>
      <c r="AF246" s="341"/>
      <c r="AG246" s="378" t="str">
        <f>+IFERROR(VLOOKUP($AF246,'4 FORMULAS'!$B$53:$C$54,2,0),"")</f>
        <v/>
      </c>
      <c r="AH246" s="342"/>
      <c r="AI246" s="342"/>
      <c r="AJ246" s="342"/>
      <c r="AK246" s="342"/>
      <c r="AL246" s="378" t="str">
        <f t="shared" si="137"/>
        <v/>
      </c>
      <c r="AM246" s="378">
        <f>IF(AE246='4 FORMULAS'!$D$50,AM245-(AM245*AL246),AM245)</f>
        <v>0.24</v>
      </c>
      <c r="AN246" s="378">
        <f>IF(AE246='4 FORMULAS'!$D$52,$AN245-(AN245*$AL246),AN245)</f>
        <v>0.8</v>
      </c>
      <c r="AO246" s="568"/>
      <c r="AP246" s="568"/>
      <c r="AQ246" s="514"/>
      <c r="AR246" s="509"/>
      <c r="AS246" s="509"/>
      <c r="AT246" s="509"/>
      <c r="AU246" s="509"/>
      <c r="AV246" s="512"/>
      <c r="AW246" s="530"/>
      <c r="AX246" s="509"/>
      <c r="AY246" s="509"/>
      <c r="AZ246" s="514"/>
      <c r="BA246" s="518"/>
      <c r="BB246" s="518"/>
      <c r="BC246" s="518"/>
      <c r="BD246" s="542"/>
      <c r="BE246" s="518"/>
      <c r="BF246" s="518"/>
      <c r="BG246" s="518"/>
      <c r="BH246" s="518"/>
      <c r="BI246" s="518"/>
      <c r="BJ246" s="518"/>
      <c r="BK246" s="518"/>
      <c r="BL246" s="518"/>
      <c r="BM246" s="518"/>
      <c r="BN246" s="518"/>
      <c r="BO246" s="518"/>
      <c r="BP246" s="535"/>
      <c r="BQ246" s="535"/>
      <c r="BR246" s="418"/>
      <c r="BS246" s="418"/>
      <c r="BT246" s="418"/>
      <c r="BU246" s="418"/>
    </row>
    <row r="247" spans="1:73" ht="36.75" customHeight="1" x14ac:dyDescent="0.25">
      <c r="A247" s="554"/>
      <c r="B247" s="557"/>
      <c r="C247" s="557"/>
      <c r="D247" s="557"/>
      <c r="E247" s="570"/>
      <c r="F247" s="570"/>
      <c r="G247" s="554"/>
      <c r="H247" s="542"/>
      <c r="I247" s="357"/>
      <c r="J247" s="557"/>
      <c r="K247" s="558"/>
      <c r="L247" s="572"/>
      <c r="M247" s="558"/>
      <c r="N247" s="561"/>
      <c r="O247" s="514"/>
      <c r="P247" s="562"/>
      <c r="Q247" s="561"/>
      <c r="R247" s="514"/>
      <c r="S247" s="562"/>
      <c r="T247" s="561"/>
      <c r="U247" s="509"/>
      <c r="V247" s="561"/>
      <c r="W247" s="514"/>
      <c r="X247" s="348">
        <v>3</v>
      </c>
      <c r="Y247" s="334"/>
      <c r="Z247" s="334"/>
      <c r="AA247" s="334"/>
      <c r="AB247" s="376" t="str">
        <f t="shared" si="145"/>
        <v xml:space="preserve">  </v>
      </c>
      <c r="AC247" s="380"/>
      <c r="AD247" s="378" t="str">
        <f>+IFERROR(VLOOKUP($AC247,'4 FORMULAS'!$B$50:$C$52,2,0),"")</f>
        <v/>
      </c>
      <c r="AE247" s="378" t="str">
        <f>+IFERROR(VLOOKUP($L247,'4 FORMULAS'!$B$50:$D$52,3,0),"")</f>
        <v/>
      </c>
      <c r="AF247" s="341"/>
      <c r="AG247" s="378" t="str">
        <f>+IFERROR(VLOOKUP($AF247,'4 FORMULAS'!$B$53:$C$54,2,0),"")</f>
        <v/>
      </c>
      <c r="AH247" s="342"/>
      <c r="AI247" s="342"/>
      <c r="AJ247" s="342"/>
      <c r="AK247" s="342"/>
      <c r="AL247" s="378" t="str">
        <f t="shared" si="137"/>
        <v/>
      </c>
      <c r="AM247" s="378">
        <f>IF(AE247='4 FORMULAS'!$D$50,AM246-(AM246*AL247),AM246)</f>
        <v>0.24</v>
      </c>
      <c r="AN247" s="378">
        <f>IF(AE247='4 FORMULAS'!$D$52,$AN246-(AN246*$AL247),AN246)</f>
        <v>0.8</v>
      </c>
      <c r="AO247" s="568"/>
      <c r="AP247" s="568"/>
      <c r="AQ247" s="514"/>
      <c r="AR247" s="509"/>
      <c r="AS247" s="509"/>
      <c r="AT247" s="509"/>
      <c r="AU247" s="509"/>
      <c r="AV247" s="512"/>
      <c r="AW247" s="530"/>
      <c r="AX247" s="509"/>
      <c r="AY247" s="509"/>
      <c r="AZ247" s="514"/>
      <c r="BA247" s="518"/>
      <c r="BB247" s="518"/>
      <c r="BC247" s="518"/>
      <c r="BD247" s="542"/>
      <c r="BE247" s="518"/>
      <c r="BF247" s="518"/>
      <c r="BG247" s="518"/>
      <c r="BH247" s="518"/>
      <c r="BI247" s="518"/>
      <c r="BJ247" s="518"/>
      <c r="BK247" s="518"/>
      <c r="BL247" s="518"/>
      <c r="BM247" s="518"/>
      <c r="BN247" s="518"/>
      <c r="BO247" s="518"/>
      <c r="BP247" s="535"/>
      <c r="BQ247" s="535"/>
      <c r="BR247" s="418"/>
      <c r="BS247" s="418"/>
      <c r="BT247" s="418"/>
      <c r="BU247" s="418"/>
    </row>
    <row r="248" spans="1:73" ht="36.75" customHeight="1" x14ac:dyDescent="0.25">
      <c r="A248" s="554"/>
      <c r="B248" s="557"/>
      <c r="C248" s="557"/>
      <c r="D248" s="557"/>
      <c r="E248" s="570"/>
      <c r="F248" s="570"/>
      <c r="G248" s="554"/>
      <c r="H248" s="542"/>
      <c r="I248" s="357"/>
      <c r="J248" s="557"/>
      <c r="K248" s="558"/>
      <c r="L248" s="572"/>
      <c r="M248" s="558"/>
      <c r="N248" s="561"/>
      <c r="O248" s="514"/>
      <c r="P248" s="562"/>
      <c r="Q248" s="561"/>
      <c r="R248" s="514"/>
      <c r="S248" s="562"/>
      <c r="T248" s="561"/>
      <c r="U248" s="509"/>
      <c r="V248" s="561"/>
      <c r="W248" s="514"/>
      <c r="X248" s="348">
        <v>4</v>
      </c>
      <c r="Y248" s="334"/>
      <c r="Z248" s="334"/>
      <c r="AA248" s="334"/>
      <c r="AB248" s="376" t="str">
        <f t="shared" si="145"/>
        <v xml:space="preserve">  </v>
      </c>
      <c r="AC248" s="380"/>
      <c r="AD248" s="378" t="str">
        <f>+IFERROR(VLOOKUP($AC248,'4 FORMULAS'!$B$50:$C$52,2,0),"")</f>
        <v/>
      </c>
      <c r="AE248" s="378" t="str">
        <f>+IFERROR(VLOOKUP($L248,'4 FORMULAS'!$B$50:$D$52,3,0),"")</f>
        <v/>
      </c>
      <c r="AF248" s="341"/>
      <c r="AG248" s="378" t="str">
        <f>+IFERROR(VLOOKUP($AF248,'4 FORMULAS'!$B$53:$C$54,2,0),"")</f>
        <v/>
      </c>
      <c r="AH248" s="342"/>
      <c r="AI248" s="342"/>
      <c r="AJ248" s="342"/>
      <c r="AK248" s="342"/>
      <c r="AL248" s="378" t="str">
        <f t="shared" si="137"/>
        <v/>
      </c>
      <c r="AM248" s="378">
        <f>IF(AE248='4 FORMULAS'!$D$50,AM247-(AM247*AL248),AM247)</f>
        <v>0.24</v>
      </c>
      <c r="AN248" s="378">
        <f>IF(AE248='4 FORMULAS'!$D$52,$AN247-(AN247*$AL248),AN247)</f>
        <v>0.8</v>
      </c>
      <c r="AO248" s="568"/>
      <c r="AP248" s="568"/>
      <c r="AQ248" s="514"/>
      <c r="AR248" s="509"/>
      <c r="AS248" s="509"/>
      <c r="AT248" s="509"/>
      <c r="AU248" s="509"/>
      <c r="AV248" s="512"/>
      <c r="AW248" s="530"/>
      <c r="AX248" s="509"/>
      <c r="AY248" s="509"/>
      <c r="AZ248" s="514"/>
      <c r="BA248" s="518"/>
      <c r="BB248" s="518"/>
      <c r="BC248" s="518"/>
      <c r="BD248" s="542"/>
      <c r="BE248" s="518"/>
      <c r="BF248" s="518"/>
      <c r="BG248" s="518"/>
      <c r="BH248" s="518"/>
      <c r="BI248" s="518"/>
      <c r="BJ248" s="518"/>
      <c r="BK248" s="518"/>
      <c r="BL248" s="518"/>
      <c r="BM248" s="518"/>
      <c r="BN248" s="518"/>
      <c r="BO248" s="518"/>
      <c r="BP248" s="535"/>
      <c r="BQ248" s="535"/>
      <c r="BR248" s="418"/>
      <c r="BS248" s="418"/>
      <c r="BT248" s="418"/>
      <c r="BU248" s="418"/>
    </row>
    <row r="249" spans="1:73" ht="36.75" customHeight="1" x14ac:dyDescent="0.25">
      <c r="A249" s="554"/>
      <c r="B249" s="557"/>
      <c r="C249" s="557"/>
      <c r="D249" s="557"/>
      <c r="E249" s="570"/>
      <c r="F249" s="570"/>
      <c r="G249" s="554"/>
      <c r="H249" s="542"/>
      <c r="I249" s="357"/>
      <c r="J249" s="557"/>
      <c r="K249" s="558"/>
      <c r="L249" s="572"/>
      <c r="M249" s="558"/>
      <c r="N249" s="561"/>
      <c r="O249" s="514"/>
      <c r="P249" s="562"/>
      <c r="Q249" s="561"/>
      <c r="R249" s="514"/>
      <c r="S249" s="562"/>
      <c r="T249" s="561"/>
      <c r="U249" s="509"/>
      <c r="V249" s="561"/>
      <c r="W249" s="514"/>
      <c r="X249" s="348">
        <v>5</v>
      </c>
      <c r="Y249" s="334"/>
      <c r="Z249" s="334"/>
      <c r="AA249" s="334"/>
      <c r="AB249" s="376" t="str">
        <f t="shared" si="145"/>
        <v xml:space="preserve">  </v>
      </c>
      <c r="AC249" s="380"/>
      <c r="AD249" s="378" t="str">
        <f>+IFERROR(VLOOKUP($AC249,'4 FORMULAS'!$B$50:$C$52,2,0),"")</f>
        <v/>
      </c>
      <c r="AE249" s="378" t="str">
        <f>+IFERROR(VLOOKUP($L249,'4 FORMULAS'!$B$50:$D$52,3,0),"")</f>
        <v/>
      </c>
      <c r="AF249" s="341"/>
      <c r="AG249" s="378" t="str">
        <f>+IFERROR(VLOOKUP($AF249,'4 FORMULAS'!$B$53:$C$54,2,0),"")</f>
        <v/>
      </c>
      <c r="AH249" s="342"/>
      <c r="AI249" s="342"/>
      <c r="AJ249" s="342"/>
      <c r="AK249" s="342"/>
      <c r="AL249" s="378" t="str">
        <f t="shared" si="137"/>
        <v/>
      </c>
      <c r="AM249" s="378">
        <f>IF(AE249='4 FORMULAS'!$D$50,AM248-(AM248*AL249),AM248)</f>
        <v>0.24</v>
      </c>
      <c r="AN249" s="378">
        <f>IF(AE249='4 FORMULAS'!$D$52,$AN248-(AN248*$AL249),AN248)</f>
        <v>0.8</v>
      </c>
      <c r="AO249" s="568"/>
      <c r="AP249" s="568"/>
      <c r="AQ249" s="514"/>
      <c r="AR249" s="509"/>
      <c r="AS249" s="509"/>
      <c r="AT249" s="509"/>
      <c r="AU249" s="509"/>
      <c r="AV249" s="512"/>
      <c r="AW249" s="530"/>
      <c r="AX249" s="509"/>
      <c r="AY249" s="509"/>
      <c r="AZ249" s="514"/>
      <c r="BA249" s="518"/>
      <c r="BB249" s="518"/>
      <c r="BC249" s="518"/>
      <c r="BD249" s="542"/>
      <c r="BE249" s="518"/>
      <c r="BF249" s="518"/>
      <c r="BG249" s="518"/>
      <c r="BH249" s="518"/>
      <c r="BI249" s="518"/>
      <c r="BJ249" s="518"/>
      <c r="BK249" s="518"/>
      <c r="BL249" s="518"/>
      <c r="BM249" s="518"/>
      <c r="BN249" s="518"/>
      <c r="BO249" s="518"/>
      <c r="BP249" s="535"/>
      <c r="BQ249" s="535"/>
      <c r="BR249" s="418"/>
      <c r="BS249" s="418"/>
      <c r="BT249" s="418"/>
      <c r="BU249" s="418"/>
    </row>
    <row r="250" spans="1:73" ht="36.75" customHeight="1" thickBot="1" x14ac:dyDescent="0.3">
      <c r="A250" s="555"/>
      <c r="B250" s="557"/>
      <c r="C250" s="557"/>
      <c r="D250" s="557"/>
      <c r="E250" s="570"/>
      <c r="F250" s="570"/>
      <c r="G250" s="555"/>
      <c r="H250" s="542"/>
      <c r="I250" s="357"/>
      <c r="J250" s="557"/>
      <c r="K250" s="558"/>
      <c r="L250" s="573"/>
      <c r="M250" s="558"/>
      <c r="N250" s="561"/>
      <c r="O250" s="514"/>
      <c r="P250" s="562"/>
      <c r="Q250" s="561"/>
      <c r="R250" s="514"/>
      <c r="S250" s="562"/>
      <c r="T250" s="561"/>
      <c r="U250" s="510"/>
      <c r="V250" s="561"/>
      <c r="W250" s="514"/>
      <c r="X250" s="348">
        <v>6</v>
      </c>
      <c r="Y250" s="334"/>
      <c r="Z250" s="334"/>
      <c r="AA250" s="334"/>
      <c r="AB250" s="376" t="str">
        <f t="shared" si="145"/>
        <v xml:space="preserve">  </v>
      </c>
      <c r="AC250" s="380"/>
      <c r="AD250" s="378" t="str">
        <f>+IFERROR(VLOOKUP($AC250,'4 FORMULAS'!$B$50:$C$52,2,0),"")</f>
        <v/>
      </c>
      <c r="AE250" s="378" t="str">
        <f>+IFERROR(VLOOKUP($L250,'4 FORMULAS'!$B$50:$D$52,3,0),"")</f>
        <v/>
      </c>
      <c r="AF250" s="341"/>
      <c r="AG250" s="378" t="str">
        <f>+IFERROR(VLOOKUP($AF250,'4 FORMULAS'!$B$53:$C$54,2,0),"")</f>
        <v/>
      </c>
      <c r="AH250" s="342"/>
      <c r="AI250" s="342"/>
      <c r="AJ250" s="342"/>
      <c r="AK250" s="342"/>
      <c r="AL250" s="378" t="str">
        <f t="shared" si="137"/>
        <v/>
      </c>
      <c r="AM250" s="378">
        <f>IF(AE250='4 FORMULAS'!$D$50,AM249-(AM249*AL250),AM249)</f>
        <v>0.24</v>
      </c>
      <c r="AN250" s="378">
        <f>IF(AE250='4 FORMULAS'!$D$52,$AN249-(AN249*$AL250),AN249)</f>
        <v>0.8</v>
      </c>
      <c r="AO250" s="568"/>
      <c r="AP250" s="568"/>
      <c r="AQ250" s="514"/>
      <c r="AR250" s="510"/>
      <c r="AS250" s="510"/>
      <c r="AT250" s="510"/>
      <c r="AU250" s="510"/>
      <c r="AV250" s="513"/>
      <c r="AW250" s="531"/>
      <c r="AX250" s="510"/>
      <c r="AY250" s="510"/>
      <c r="AZ250" s="514"/>
      <c r="BA250" s="519"/>
      <c r="BB250" s="519"/>
      <c r="BC250" s="519"/>
      <c r="BD250" s="542"/>
      <c r="BE250" s="519"/>
      <c r="BF250" s="519"/>
      <c r="BG250" s="519"/>
      <c r="BH250" s="519"/>
      <c r="BI250" s="519"/>
      <c r="BJ250" s="519"/>
      <c r="BK250" s="519"/>
      <c r="BL250" s="519"/>
      <c r="BM250" s="519"/>
      <c r="BN250" s="519"/>
      <c r="BO250" s="519"/>
      <c r="BP250" s="535"/>
      <c r="BQ250" s="535"/>
      <c r="BR250" s="418"/>
      <c r="BS250" s="418"/>
      <c r="BT250" s="418"/>
      <c r="BU250" s="418"/>
    </row>
    <row r="251" spans="1:73" ht="67.5" customHeight="1" x14ac:dyDescent="0.25">
      <c r="A251" s="556" t="s">
        <v>652</v>
      </c>
      <c r="B251" s="557" t="s">
        <v>760</v>
      </c>
      <c r="C251" s="555" t="s">
        <v>183</v>
      </c>
      <c r="D251" s="557" t="s">
        <v>1100</v>
      </c>
      <c r="E251" s="569" t="s">
        <v>763</v>
      </c>
      <c r="F251" s="570" t="s">
        <v>804</v>
      </c>
      <c r="G251" s="553" t="s">
        <v>809</v>
      </c>
      <c r="H251" s="542" t="str">
        <f t="shared" ref="H251" si="179">+CONCATENATE(D251," ",E251," ",F251," ",G251)</f>
        <v>Posibilidad de pérdida de disponibilidad por la pérdida de la confidencialidad, integridad y disponiblidad de la información almacenada y procesada por la infraestructura tecnológica del Concejo de Bogotá.  debido a:                                                                                                                                                                                                          1. Fuga de información.
2. Demoras y/o interrupciones de los servicios tecnológicos.
3. Pérdida total/parcial de información.
 lo que ocasiona acceso no autorizado o fuga de datos sensibles, personales o estratégicos, lo cual viola normativas como la Ley 1581 de 2012 y resguardos físicos de la corporación.</v>
      </c>
      <c r="I251" s="357"/>
      <c r="J251" s="555" t="s">
        <v>194</v>
      </c>
      <c r="K251" s="558" t="str">
        <f>IFERROR(VLOOKUP('2 MAPA FINAL'!$J251,Tabla3[],2,0),"")</f>
        <v>Eventos relacionados con la infraestructura tecnológica de la Corporación.</v>
      </c>
      <c r="L251" s="575">
        <v>81</v>
      </c>
      <c r="M251" s="558" t="str">
        <f>+IF(L251="","",IF(L251&lt;='3 FORMULA PROBABILIDADES'!$S$9,'3 FORMULA PROBABILIDADES'!$Q$9,IF(L251&lt;='3 FORMULA PROBABILIDADES'!$S$10,'3 FORMULA PROBABILIDADES'!$Q$10,IF(L251&lt;='3 FORMULA PROBABILIDADES'!$S$11,'3 FORMULA PROBABILIDADES'!$Q$11,IF(L251&lt;='3 FORMULA PROBABILIDADES'!$S$12,'3 FORMULA PROBABILIDADES'!$Q$12,IF(L251&gt;='3 FORMULA PROBABILIDADES'!$R$13,'3 FORMULA PROBABILIDADES'!$Q$13,""))))))</f>
        <v>La actividad que conlleva el riesgo se ejecuta de 25 a 500 veces por año</v>
      </c>
      <c r="N251" s="560">
        <f>+IF(M251="","",IF(M251='3 FORMULA PROBABILIDADES'!$Q$9, '3 FORMULA PROBABILIDADES'!$T$9,IF(M251='3 FORMULA PROBABILIDADES'!$Q$10, '3 FORMULA PROBABILIDADES'!$T$10,IF(M251='3 FORMULA PROBABILIDADES'!$Q$11, '3 FORMULA PROBABILIDADES'!$T$11,IF(M251='3 FORMULA PROBABILIDADES'!$Q$12, '3 FORMULA PROBABILIDADES'!$T$12,IF(M251='3 FORMULA PROBABILIDADES'!$Q$13, '3 FORMULA PROBABILIDADES'!$T$13))))))</f>
        <v>0.6</v>
      </c>
      <c r="O251" s="510" t="str">
        <f>+IF(M251="","",IF(M251='3 FORMULA PROBABILIDADES'!$Q$9, '3 FORMULA PROBABILIDADES'!$P$9,IF(M251='3 FORMULA PROBABILIDADES'!$Q$10, '3 FORMULA PROBABILIDADES'!$P$10,IF(M251='3 FORMULA PROBABILIDADES'!$Q$11, '3 FORMULA PROBABILIDADES'!$P$11,IF(M251='3 FORMULA PROBABILIDADES'!$Q$12, '3 FORMULA PROBABILIDADES'!$P$12,IF(M251='3 FORMULA PROBABILIDADES'!$Q$13, '3 FORMULA PROBABILIDADES'!$P$13))))))</f>
        <v>Media</v>
      </c>
      <c r="P251" s="574" t="s">
        <v>377</v>
      </c>
      <c r="Q251" s="560">
        <f>+IF(P251="","",IF(P251="N/A","",IF(OR(P251='3 FORMULA PROBABILIDADES'!$X$9, P251='3 FORMULA PROBABILIDADES'!$Y$9), '3 FORMULA PROBABILIDADES'!$W$9,IF(OR(P251='3 FORMULA PROBABILIDADES'!$X$10, P251='3 FORMULA PROBABILIDADES'!$Y$10), '3 FORMULA PROBABILIDADES'!$W$10,IF(OR(P251='3 FORMULA PROBABILIDADES'!$X$11, P251='3 FORMULA PROBABILIDADES'!$Y$11), '3 FORMULA PROBABILIDADES'!$W$11,IF(OR(P251='3 FORMULA PROBABILIDADES'!$X$12, P251='3 FORMULA PROBABILIDADES'!$Y$12), '3 FORMULA PROBABILIDADES'!$W$12,IF(OR(P251='3 FORMULA PROBABILIDADES'!$X$13, P251='3 FORMULA PROBABILIDADES'!$Y$13), '3 FORMULA PROBABILIDADES'!$W$13)))))))</f>
        <v>0.8</v>
      </c>
      <c r="R251" s="510" t="str">
        <f>+IF(P251="","",IF(P251="N/A","",IF(OR(P251='3 FORMULA PROBABILIDADES'!$X$9, P251='3 FORMULA PROBABILIDADES'!$Y$9), '3 FORMULA PROBABILIDADES'!$V$9,IF(OR(P251='3 FORMULA PROBABILIDADES'!$X$10, P251='3 FORMULA PROBABILIDADES'!$Y$10), '3 FORMULA PROBABILIDADES'!$V$10,IF(OR(P251='3 FORMULA PROBABILIDADES'!$X$11, P251='3 FORMULA PROBABILIDADES'!$Y$11), '3 FORMULA PROBABILIDADES'!$V$11,IF(OR(P251='3 FORMULA PROBABILIDADES'!$X$12, P251='3 FORMULA PROBABILIDADES'!$Y$12), '3 FORMULA PROBABILIDADES'!$V$12,IF(OR(P251='3 FORMULA PROBABILIDADES'!$X$13, P251='3 FORMULA PROBABILIDADES'!$Y$13), '3 FORMULA PROBABILIDADES'!$V$13)))))))</f>
        <v>Mayor</v>
      </c>
      <c r="S251" s="562" t="s">
        <v>381</v>
      </c>
      <c r="T251" s="560">
        <f>+IF(S251="","",IF(S251="N/A","",IF(OR(S251='3 FORMULA PROBABILIDADES'!$X$9, S251='3 FORMULA PROBABILIDADES'!$Y$9), '3 FORMULA PROBABILIDADES'!$W$9,IF(OR(S251='3 FORMULA PROBABILIDADES'!$X$10, S251='3 FORMULA PROBABILIDADES'!$Y$10), '3 FORMULA PROBABILIDADES'!$W$10,IF(OR(S251='3 FORMULA PROBABILIDADES'!$X$11, S251='3 FORMULA PROBABILIDADES'!$Y$11), '3 FORMULA PROBABILIDADES'!$W$11,IF(OR(S251='3 FORMULA PROBABILIDADES'!$X$12, S251='3 FORMULA PROBABILIDADES'!$Y$12), '3 FORMULA PROBABILIDADES'!$W$12,IF(OR(S251='3 FORMULA PROBABILIDADES'!$X$13, S251='3 FORMULA PROBABILIDADES'!$Y$13), '3 FORMULA PROBABILIDADES'!$W$13)))))))</f>
        <v>0.6</v>
      </c>
      <c r="U251" s="540" t="str">
        <f>+IF(S251="","",IF(S251="N/A","",IF(OR(S251='3 FORMULA PROBABILIDADES'!$X$9, S251='3 FORMULA PROBABILIDADES'!$Y$9), '3 FORMULA PROBABILIDADES'!$V$9,IF(OR(S251='3 FORMULA PROBABILIDADES'!$X$10, S251='3 FORMULA PROBABILIDADES'!$Y$10), '3 FORMULA PROBABILIDADES'!$V$10,IF(OR(S251='3 FORMULA PROBABILIDADES'!$X$11, S251='3 FORMULA PROBABILIDADES'!$Y$11), '3 FORMULA PROBABILIDADES'!$V$11,IF(OR(S251='3 FORMULA PROBABILIDADES'!$X$12, S251='3 FORMULA PROBABILIDADES'!$Y$12), '3 FORMULA PROBABILIDADES'!$V$12,IF(OR(S251='3 FORMULA PROBABILIDADES'!$X$13, S251='3 FORMULA PROBABILIDADES'!$Y$13), '3 FORMULA PROBABILIDADES'!$V$13)))))))</f>
        <v>Moderado</v>
      </c>
      <c r="V251" s="560">
        <f t="shared" ref="V251" si="180">+IF(Q251="",T251,IF(T251="",Q251,IF(Q251&gt;T251,Q251,T251)))</f>
        <v>0.8</v>
      </c>
      <c r="W251" s="510" t="str">
        <f>+IF(V251="","",IF(V251='3 FORMULA PROBABILIDADES'!$W$9, '3 FORMULA PROBABILIDADES'!$V$9,IF(V251='3 FORMULA PROBABILIDADES'!$W$10, '3 FORMULA PROBABILIDADES'!$V$10,IF(V251='3 FORMULA PROBABILIDADES'!$W$11, '3 FORMULA PROBABILIDADES'!$V$11,IF(V251='3 FORMULA PROBABILIDADES'!$W$12, '3 FORMULA PROBABILIDADES'!$V$12,IF(V251='3 FORMULA PROBABILIDADES'!$W$13, '3 FORMULA PROBABILIDADES'!$V$13))))))</f>
        <v>Mayor</v>
      </c>
      <c r="X251" s="348">
        <v>1</v>
      </c>
      <c r="Y251" s="334" t="s">
        <v>817</v>
      </c>
      <c r="Z251" s="334" t="s">
        <v>825</v>
      </c>
      <c r="AA251" s="334" t="s">
        <v>818</v>
      </c>
      <c r="AB251" s="376" t="str">
        <f t="shared" si="145"/>
        <v>Jefe de Oficina de Tecnología realiza Backups de la información Critica de la Entidad  de forma periodica, dando lugar a la aplicación de los correctivos pertinentes</v>
      </c>
      <c r="AC251" s="380" t="s">
        <v>143</v>
      </c>
      <c r="AD251" s="378">
        <v>0.25</v>
      </c>
      <c r="AE251" s="378" t="s">
        <v>149</v>
      </c>
      <c r="AF251" s="341" t="s">
        <v>155</v>
      </c>
      <c r="AG251" s="378">
        <v>0.15</v>
      </c>
      <c r="AH251" s="342" t="s">
        <v>145</v>
      </c>
      <c r="AI251" s="342" t="s">
        <v>146</v>
      </c>
      <c r="AJ251" s="342" t="s">
        <v>147</v>
      </c>
      <c r="AK251" s="342" t="s">
        <v>148</v>
      </c>
      <c r="AL251" s="378">
        <f t="shared" si="137"/>
        <v>0.4</v>
      </c>
      <c r="AM251" s="378">
        <f>IF(AE251='4 FORMULAS'!$D$50,N251-(N251*AL251),N251)</f>
        <v>0.36</v>
      </c>
      <c r="AN251" s="378">
        <f>IF(AE251='4 FORMULAS'!$D$52,$V251-($V251*$AL251),$V251)</f>
        <v>0.8</v>
      </c>
      <c r="AO251" s="568">
        <f t="shared" ref="AO251" si="181">+IF(AM256="","",AM256)</f>
        <v>0.36</v>
      </c>
      <c r="AP251" s="568">
        <f t="shared" ref="AP251" si="182">+IF(AN256="","",AN256)</f>
        <v>0.8</v>
      </c>
      <c r="AQ251" s="514" t="str">
        <f t="shared" ref="AQ251" si="183">+IF(W251="Leve","No requiere plan de acción",IF(W251="Menor","Bajo",IF(W251="Moderado","Moderado",IF(W251="Mayor","Alto",IF(W251="Catastrófico","Extremo",IF(W251="",""))))))</f>
        <v>Alto</v>
      </c>
      <c r="AR251" s="508" t="s">
        <v>1074</v>
      </c>
      <c r="AS251" s="508" t="s">
        <v>1074</v>
      </c>
      <c r="AT251" s="508" t="s">
        <v>1074</v>
      </c>
      <c r="AU251" s="508" t="s">
        <v>1074</v>
      </c>
      <c r="AV251" s="511">
        <v>46144</v>
      </c>
      <c r="AW251" s="529" t="s">
        <v>1131</v>
      </c>
      <c r="AX251" s="508"/>
      <c r="AY251" s="508"/>
      <c r="AZ251" s="514"/>
      <c r="BA251" s="517" t="s">
        <v>829</v>
      </c>
      <c r="BB251" s="517" t="s">
        <v>325</v>
      </c>
      <c r="BC251" s="517" t="s">
        <v>324</v>
      </c>
      <c r="BD251" s="541" t="s">
        <v>926</v>
      </c>
      <c r="BE251" s="517" t="s">
        <v>324</v>
      </c>
      <c r="BF251" s="517" t="s">
        <v>324</v>
      </c>
      <c r="BG251" s="517" t="s">
        <v>927</v>
      </c>
      <c r="BH251" s="517" t="s">
        <v>324</v>
      </c>
      <c r="BI251" s="517" t="s">
        <v>856</v>
      </c>
      <c r="BJ251" s="517" t="s">
        <v>857</v>
      </c>
      <c r="BK251" s="517" t="s">
        <v>858</v>
      </c>
      <c r="BL251" s="517" t="s">
        <v>1101</v>
      </c>
      <c r="BM251" s="517" t="s">
        <v>833</v>
      </c>
      <c r="BN251" s="517" t="s">
        <v>494</v>
      </c>
      <c r="BO251" s="517" t="s">
        <v>834</v>
      </c>
      <c r="BP251" s="549">
        <v>0.8</v>
      </c>
      <c r="BQ251" s="535" t="s">
        <v>859</v>
      </c>
      <c r="BR251" s="418"/>
      <c r="BS251" s="418"/>
      <c r="BT251" s="418"/>
      <c r="BU251" s="418"/>
    </row>
    <row r="252" spans="1:73" ht="36.75" customHeight="1" x14ac:dyDescent="0.25">
      <c r="A252" s="554"/>
      <c r="B252" s="557"/>
      <c r="C252" s="557"/>
      <c r="D252" s="557"/>
      <c r="E252" s="570"/>
      <c r="F252" s="570"/>
      <c r="G252" s="554"/>
      <c r="H252" s="542"/>
      <c r="I252" s="357"/>
      <c r="J252" s="557"/>
      <c r="K252" s="558"/>
      <c r="L252" s="572"/>
      <c r="M252" s="558"/>
      <c r="N252" s="561"/>
      <c r="O252" s="514"/>
      <c r="P252" s="562"/>
      <c r="Q252" s="561"/>
      <c r="R252" s="514"/>
      <c r="S252" s="562"/>
      <c r="T252" s="561"/>
      <c r="U252" s="509"/>
      <c r="V252" s="561"/>
      <c r="W252" s="514"/>
      <c r="X252" s="348">
        <v>2</v>
      </c>
      <c r="Y252" s="334"/>
      <c r="Z252" s="334"/>
      <c r="AA252" s="334"/>
      <c r="AB252" s="376" t="str">
        <f t="shared" si="145"/>
        <v xml:space="preserve">  </v>
      </c>
      <c r="AC252" s="380"/>
      <c r="AD252" s="378" t="s">
        <v>487</v>
      </c>
      <c r="AE252" s="378" t="s">
        <v>487</v>
      </c>
      <c r="AF252" s="341"/>
      <c r="AG252" s="378" t="s">
        <v>487</v>
      </c>
      <c r="AH252" s="342"/>
      <c r="AI252" s="342"/>
      <c r="AJ252" s="342"/>
      <c r="AK252" s="342"/>
      <c r="AL252" s="378" t="str">
        <f t="shared" si="137"/>
        <v/>
      </c>
      <c r="AM252" s="378">
        <f>IF(AE252='4 FORMULAS'!$D$50,AM251-(AM251*AL252),AM251)</f>
        <v>0.36</v>
      </c>
      <c r="AN252" s="378">
        <f>IF(AE252='4 FORMULAS'!$D$52,$AN251-(AN251*$AL252),AN251)</f>
        <v>0.8</v>
      </c>
      <c r="AO252" s="568"/>
      <c r="AP252" s="568"/>
      <c r="AQ252" s="514"/>
      <c r="AR252" s="509"/>
      <c r="AS252" s="509"/>
      <c r="AT252" s="509"/>
      <c r="AU252" s="509"/>
      <c r="AV252" s="512"/>
      <c r="AW252" s="530"/>
      <c r="AX252" s="509"/>
      <c r="AY252" s="509"/>
      <c r="AZ252" s="514"/>
      <c r="BA252" s="518"/>
      <c r="BB252" s="518"/>
      <c r="BC252" s="518"/>
      <c r="BD252" s="542"/>
      <c r="BE252" s="518"/>
      <c r="BF252" s="518"/>
      <c r="BG252" s="518"/>
      <c r="BH252" s="518"/>
      <c r="BI252" s="518"/>
      <c r="BJ252" s="518"/>
      <c r="BK252" s="518"/>
      <c r="BL252" s="518"/>
      <c r="BM252" s="518"/>
      <c r="BN252" s="518"/>
      <c r="BO252" s="518"/>
      <c r="BP252" s="535"/>
      <c r="BQ252" s="535"/>
      <c r="BR252" s="418"/>
      <c r="BS252" s="418"/>
      <c r="BT252" s="418"/>
      <c r="BU252" s="418"/>
    </row>
    <row r="253" spans="1:73" ht="36.75" customHeight="1" x14ac:dyDescent="0.25">
      <c r="A253" s="554"/>
      <c r="B253" s="557"/>
      <c r="C253" s="557"/>
      <c r="D253" s="557"/>
      <c r="E253" s="570"/>
      <c r="F253" s="570"/>
      <c r="G253" s="554"/>
      <c r="H253" s="542"/>
      <c r="I253" s="357"/>
      <c r="J253" s="557"/>
      <c r="K253" s="558"/>
      <c r="L253" s="572"/>
      <c r="M253" s="558"/>
      <c r="N253" s="561"/>
      <c r="O253" s="514"/>
      <c r="P253" s="562"/>
      <c r="Q253" s="561"/>
      <c r="R253" s="514"/>
      <c r="S253" s="562"/>
      <c r="T253" s="561"/>
      <c r="U253" s="509"/>
      <c r="V253" s="561"/>
      <c r="W253" s="514"/>
      <c r="X253" s="348">
        <v>3</v>
      </c>
      <c r="Y253" s="334"/>
      <c r="Z253" s="334"/>
      <c r="AA253" s="334"/>
      <c r="AB253" s="376" t="str">
        <f t="shared" si="145"/>
        <v xml:space="preserve">  </v>
      </c>
      <c r="AC253" s="380"/>
      <c r="AD253" s="378" t="s">
        <v>487</v>
      </c>
      <c r="AE253" s="378" t="s">
        <v>487</v>
      </c>
      <c r="AF253" s="341"/>
      <c r="AG253" s="378" t="s">
        <v>487</v>
      </c>
      <c r="AH253" s="342"/>
      <c r="AI253" s="342"/>
      <c r="AJ253" s="342"/>
      <c r="AK253" s="342"/>
      <c r="AL253" s="378" t="str">
        <f t="shared" si="137"/>
        <v/>
      </c>
      <c r="AM253" s="378">
        <f>IF(AE253='4 FORMULAS'!$D$50,AM252-(AM252*AL253),AM252)</f>
        <v>0.36</v>
      </c>
      <c r="AN253" s="378">
        <f>IF(AE253='4 FORMULAS'!$D$52,$AN252-(AN252*$AL253),AN252)</f>
        <v>0.8</v>
      </c>
      <c r="AO253" s="568"/>
      <c r="AP253" s="568"/>
      <c r="AQ253" s="514"/>
      <c r="AR253" s="509"/>
      <c r="AS253" s="509"/>
      <c r="AT253" s="509"/>
      <c r="AU253" s="509"/>
      <c r="AV253" s="512"/>
      <c r="AW253" s="530"/>
      <c r="AX253" s="509"/>
      <c r="AY253" s="509"/>
      <c r="AZ253" s="514"/>
      <c r="BA253" s="518"/>
      <c r="BB253" s="518"/>
      <c r="BC253" s="518"/>
      <c r="BD253" s="542"/>
      <c r="BE253" s="518"/>
      <c r="BF253" s="518"/>
      <c r="BG253" s="518"/>
      <c r="BH253" s="518"/>
      <c r="BI253" s="518"/>
      <c r="BJ253" s="518"/>
      <c r="BK253" s="518"/>
      <c r="BL253" s="518"/>
      <c r="BM253" s="518"/>
      <c r="BN253" s="518"/>
      <c r="BO253" s="518"/>
      <c r="BP253" s="535"/>
      <c r="BQ253" s="535"/>
      <c r="BR253" s="418"/>
      <c r="BS253" s="418"/>
      <c r="BT253" s="418"/>
      <c r="BU253" s="418"/>
    </row>
    <row r="254" spans="1:73" ht="36.75" customHeight="1" x14ac:dyDescent="0.25">
      <c r="A254" s="554"/>
      <c r="B254" s="557"/>
      <c r="C254" s="557"/>
      <c r="D254" s="557"/>
      <c r="E254" s="570"/>
      <c r="F254" s="570"/>
      <c r="G254" s="554"/>
      <c r="H254" s="542"/>
      <c r="I254" s="357"/>
      <c r="J254" s="557"/>
      <c r="K254" s="558"/>
      <c r="L254" s="572"/>
      <c r="M254" s="558"/>
      <c r="N254" s="561"/>
      <c r="O254" s="514"/>
      <c r="P254" s="562"/>
      <c r="Q254" s="561"/>
      <c r="R254" s="514"/>
      <c r="S254" s="562"/>
      <c r="T254" s="561"/>
      <c r="U254" s="509"/>
      <c r="V254" s="561"/>
      <c r="W254" s="514"/>
      <c r="X254" s="348">
        <v>4</v>
      </c>
      <c r="Y254" s="334"/>
      <c r="Z254" s="334"/>
      <c r="AA254" s="334"/>
      <c r="AB254" s="376" t="str">
        <f t="shared" si="145"/>
        <v xml:space="preserve">  </v>
      </c>
      <c r="AC254" s="380"/>
      <c r="AD254" s="378" t="s">
        <v>487</v>
      </c>
      <c r="AE254" s="378" t="s">
        <v>487</v>
      </c>
      <c r="AF254" s="341"/>
      <c r="AG254" s="378" t="s">
        <v>487</v>
      </c>
      <c r="AH254" s="342"/>
      <c r="AI254" s="342"/>
      <c r="AJ254" s="342"/>
      <c r="AK254" s="342"/>
      <c r="AL254" s="378" t="str">
        <f t="shared" si="137"/>
        <v/>
      </c>
      <c r="AM254" s="378">
        <f>IF(AE254='4 FORMULAS'!$D$50,AM253-(AM253*AL254),AM253)</f>
        <v>0.36</v>
      </c>
      <c r="AN254" s="378">
        <f>IF(AE254='4 FORMULAS'!$D$52,$AN253-(AN253*$AL254),AN253)</f>
        <v>0.8</v>
      </c>
      <c r="AO254" s="568"/>
      <c r="AP254" s="568"/>
      <c r="AQ254" s="514"/>
      <c r="AR254" s="509"/>
      <c r="AS254" s="509"/>
      <c r="AT254" s="509"/>
      <c r="AU254" s="509"/>
      <c r="AV254" s="512"/>
      <c r="AW254" s="530"/>
      <c r="AX254" s="509"/>
      <c r="AY254" s="509"/>
      <c r="AZ254" s="514"/>
      <c r="BA254" s="518"/>
      <c r="BB254" s="518"/>
      <c r="BC254" s="518"/>
      <c r="BD254" s="542"/>
      <c r="BE254" s="518"/>
      <c r="BF254" s="518"/>
      <c r="BG254" s="518"/>
      <c r="BH254" s="518"/>
      <c r="BI254" s="518"/>
      <c r="BJ254" s="518"/>
      <c r="BK254" s="518"/>
      <c r="BL254" s="518"/>
      <c r="BM254" s="518"/>
      <c r="BN254" s="518"/>
      <c r="BO254" s="518"/>
      <c r="BP254" s="535"/>
      <c r="BQ254" s="535"/>
      <c r="BR254" s="418"/>
      <c r="BS254" s="418"/>
      <c r="BT254" s="418"/>
      <c r="BU254" s="418"/>
    </row>
    <row r="255" spans="1:73" ht="36.75" customHeight="1" x14ac:dyDescent="0.25">
      <c r="A255" s="554"/>
      <c r="B255" s="557"/>
      <c r="C255" s="557"/>
      <c r="D255" s="557"/>
      <c r="E255" s="570"/>
      <c r="F255" s="570"/>
      <c r="G255" s="554"/>
      <c r="H255" s="542"/>
      <c r="I255" s="357"/>
      <c r="J255" s="557"/>
      <c r="K255" s="558"/>
      <c r="L255" s="572"/>
      <c r="M255" s="558"/>
      <c r="N255" s="561"/>
      <c r="O255" s="514"/>
      <c r="P255" s="562"/>
      <c r="Q255" s="561"/>
      <c r="R255" s="514"/>
      <c r="S255" s="562"/>
      <c r="T255" s="561"/>
      <c r="U255" s="509"/>
      <c r="V255" s="561"/>
      <c r="W255" s="514"/>
      <c r="X255" s="348">
        <v>5</v>
      </c>
      <c r="Y255" s="334"/>
      <c r="Z255" s="334"/>
      <c r="AA255" s="334"/>
      <c r="AB255" s="376" t="str">
        <f t="shared" si="145"/>
        <v xml:space="preserve">  </v>
      </c>
      <c r="AC255" s="380"/>
      <c r="AD255" s="378" t="s">
        <v>487</v>
      </c>
      <c r="AE255" s="378" t="s">
        <v>487</v>
      </c>
      <c r="AF255" s="341"/>
      <c r="AG255" s="378" t="s">
        <v>487</v>
      </c>
      <c r="AH255" s="342"/>
      <c r="AI255" s="342"/>
      <c r="AJ255" s="342"/>
      <c r="AK255" s="342"/>
      <c r="AL255" s="378" t="str">
        <f t="shared" si="137"/>
        <v/>
      </c>
      <c r="AM255" s="378">
        <f>IF(AE255='4 FORMULAS'!$D$50,AM254-(AM254*AL255),AM254)</f>
        <v>0.36</v>
      </c>
      <c r="AN255" s="378">
        <f>IF(AE255='4 FORMULAS'!$D$52,$AN254-(AN254*$AL255),AN254)</f>
        <v>0.8</v>
      </c>
      <c r="AO255" s="568"/>
      <c r="AP255" s="568"/>
      <c r="AQ255" s="514"/>
      <c r="AR255" s="509"/>
      <c r="AS255" s="509"/>
      <c r="AT255" s="509"/>
      <c r="AU255" s="509"/>
      <c r="AV255" s="512"/>
      <c r="AW255" s="530"/>
      <c r="AX255" s="509"/>
      <c r="AY255" s="509"/>
      <c r="AZ255" s="514"/>
      <c r="BA255" s="518"/>
      <c r="BB255" s="518"/>
      <c r="BC255" s="518"/>
      <c r="BD255" s="542"/>
      <c r="BE255" s="518"/>
      <c r="BF255" s="518"/>
      <c r="BG255" s="518"/>
      <c r="BH255" s="518"/>
      <c r="BI255" s="518"/>
      <c r="BJ255" s="518"/>
      <c r="BK255" s="518"/>
      <c r="BL255" s="518"/>
      <c r="BM255" s="518"/>
      <c r="BN255" s="518"/>
      <c r="BO255" s="518"/>
      <c r="BP255" s="535"/>
      <c r="BQ255" s="535"/>
      <c r="BR255" s="418"/>
      <c r="BS255" s="418"/>
      <c r="BT255" s="418"/>
      <c r="BU255" s="418"/>
    </row>
    <row r="256" spans="1:73" ht="36.75" customHeight="1" thickBot="1" x14ac:dyDescent="0.3">
      <c r="A256" s="555"/>
      <c r="B256" s="557"/>
      <c r="C256" s="557"/>
      <c r="D256" s="557"/>
      <c r="E256" s="570"/>
      <c r="F256" s="570"/>
      <c r="G256" s="555"/>
      <c r="H256" s="542"/>
      <c r="I256" s="357"/>
      <c r="J256" s="557"/>
      <c r="K256" s="558"/>
      <c r="L256" s="573"/>
      <c r="M256" s="558"/>
      <c r="N256" s="561"/>
      <c r="O256" s="514"/>
      <c r="P256" s="562"/>
      <c r="Q256" s="561"/>
      <c r="R256" s="514"/>
      <c r="S256" s="562"/>
      <c r="T256" s="561"/>
      <c r="U256" s="510"/>
      <c r="V256" s="561"/>
      <c r="W256" s="514"/>
      <c r="X256" s="348">
        <v>6</v>
      </c>
      <c r="Y256" s="334"/>
      <c r="Z256" s="334"/>
      <c r="AA256" s="334"/>
      <c r="AB256" s="376" t="str">
        <f t="shared" si="145"/>
        <v xml:space="preserve">  </v>
      </c>
      <c r="AC256" s="380"/>
      <c r="AD256" s="378" t="s">
        <v>487</v>
      </c>
      <c r="AE256" s="378" t="s">
        <v>487</v>
      </c>
      <c r="AF256" s="341"/>
      <c r="AG256" s="378" t="s">
        <v>487</v>
      </c>
      <c r="AH256" s="342"/>
      <c r="AI256" s="342"/>
      <c r="AJ256" s="342"/>
      <c r="AK256" s="342"/>
      <c r="AL256" s="378" t="str">
        <f t="shared" si="137"/>
        <v/>
      </c>
      <c r="AM256" s="378">
        <f>IF(AE256='4 FORMULAS'!$D$50,AM255-(AM255*AL256),AM255)</f>
        <v>0.36</v>
      </c>
      <c r="AN256" s="378">
        <f>IF(AE256='4 FORMULAS'!$D$52,$AN255-(AN255*$AL256),AN255)</f>
        <v>0.8</v>
      </c>
      <c r="AO256" s="568"/>
      <c r="AP256" s="568"/>
      <c r="AQ256" s="514"/>
      <c r="AR256" s="510"/>
      <c r="AS256" s="510"/>
      <c r="AT256" s="510"/>
      <c r="AU256" s="510"/>
      <c r="AV256" s="513"/>
      <c r="AW256" s="531"/>
      <c r="AX256" s="510"/>
      <c r="AY256" s="510"/>
      <c r="AZ256" s="514"/>
      <c r="BA256" s="519"/>
      <c r="BB256" s="519"/>
      <c r="BC256" s="519"/>
      <c r="BD256" s="542"/>
      <c r="BE256" s="519"/>
      <c r="BF256" s="519"/>
      <c r="BG256" s="519"/>
      <c r="BH256" s="519"/>
      <c r="BI256" s="519"/>
      <c r="BJ256" s="519"/>
      <c r="BK256" s="519"/>
      <c r="BL256" s="519"/>
      <c r="BM256" s="519"/>
      <c r="BN256" s="519"/>
      <c r="BO256" s="519"/>
      <c r="BP256" s="535"/>
      <c r="BQ256" s="535"/>
      <c r="BR256" s="418"/>
      <c r="BS256" s="418"/>
      <c r="BT256" s="418"/>
      <c r="BU256" s="418"/>
    </row>
    <row r="257" spans="1:73" ht="74.25" customHeight="1" x14ac:dyDescent="0.25">
      <c r="A257" s="556" t="s">
        <v>653</v>
      </c>
      <c r="B257" s="557" t="s">
        <v>760</v>
      </c>
      <c r="C257" s="555" t="s">
        <v>183</v>
      </c>
      <c r="D257" s="557" t="s">
        <v>1100</v>
      </c>
      <c r="E257" s="569" t="s">
        <v>764</v>
      </c>
      <c r="F257" s="570" t="s">
        <v>810</v>
      </c>
      <c r="G257" s="553" t="s">
        <v>811</v>
      </c>
      <c r="H257" s="542" t="str">
        <f t="shared" ref="H257" si="184">+CONCATENATE(D257," ",E257," ",F257," ",G257)</f>
        <v>Posibilidad de pérdida de disponibilidad por la firma de documentos digitales sin autorización previa por parte del personal de confianza de los jefes de área. debido a:                                                                                                                                                                                    1. Investigación y sanciones disciplinarias
2. Sanciones a la Agencia por parte de los entes de control
3. Deterioro de la imagen institucional
4. Extorción a propietario de las tierras
5. Entrega de predios a personas equivocadas.
 lo que ocasiona documentos digitales sin autorización previa por parte de personal de confianza (asistentes, secretarias, auxiliares) utilizando las credenciales del jefe de área es una práctica ilegal y de alto riesgo, clasificada como suplantación de identidad o falsedad documental.</v>
      </c>
      <c r="I257" s="357"/>
      <c r="J257" s="555" t="s">
        <v>194</v>
      </c>
      <c r="K257" s="558" t="str">
        <f>IFERROR(VLOOKUP('2 MAPA FINAL'!$J257,Tabla3[],2,0),"")</f>
        <v>Eventos relacionados con la infraestructura tecnológica de la Corporación.</v>
      </c>
      <c r="L257" s="571">
        <v>4</v>
      </c>
      <c r="M257" s="558" t="str">
        <f>+IF(L257="","",IF(L257&lt;='3 FORMULA PROBABILIDADES'!$S$9,'3 FORMULA PROBABILIDADES'!$Q$9,IF(L257&lt;='3 FORMULA PROBABILIDADES'!$S$10,'3 FORMULA PROBABILIDADES'!$Q$10,IF(L257&lt;='3 FORMULA PROBABILIDADES'!$S$11,'3 FORMULA PROBABILIDADES'!$Q$11,IF(L257&lt;='3 FORMULA PROBABILIDADES'!$S$12,'3 FORMULA PROBABILIDADES'!$Q$12,IF(L257&gt;='3 FORMULA PROBABILIDADES'!$R$13,'3 FORMULA PROBABILIDADES'!$Q$13,""))))))</f>
        <v>La actividad que conlleva el riesgo se ejecuta de 3 a 24 veces por año</v>
      </c>
      <c r="N257" s="560">
        <f>+IF(M257="","",IF(M257='3 FORMULA PROBABILIDADES'!$Q$9, '3 FORMULA PROBABILIDADES'!$T$9,IF(M257='3 FORMULA PROBABILIDADES'!$Q$10, '3 FORMULA PROBABILIDADES'!$T$10,IF(M257='3 FORMULA PROBABILIDADES'!$Q$11, '3 FORMULA PROBABILIDADES'!$T$11,IF(M257='3 FORMULA PROBABILIDADES'!$Q$12, '3 FORMULA PROBABILIDADES'!$T$12,IF(M257='3 FORMULA PROBABILIDADES'!$Q$13, '3 FORMULA PROBABILIDADES'!$T$13))))))</f>
        <v>0.4</v>
      </c>
      <c r="O257" s="510" t="str">
        <f>+IF(M257="","",IF(M257='3 FORMULA PROBABILIDADES'!$Q$9, '3 FORMULA PROBABILIDADES'!$P$9,IF(M257='3 FORMULA PROBABILIDADES'!$Q$10, '3 FORMULA PROBABILIDADES'!$P$10,IF(M257='3 FORMULA PROBABILIDADES'!$Q$11, '3 FORMULA PROBABILIDADES'!$P$11,IF(M257='3 FORMULA PROBABILIDADES'!$Q$12, '3 FORMULA PROBABILIDADES'!$P$12,IF(M257='3 FORMULA PROBABILIDADES'!$Q$13, '3 FORMULA PROBABILIDADES'!$P$13))))))</f>
        <v>Baja</v>
      </c>
      <c r="P257" s="574" t="s">
        <v>377</v>
      </c>
      <c r="Q257" s="560">
        <f>+IF(P257="","",IF(P257="N/A","",IF(OR(P257='3 FORMULA PROBABILIDADES'!$X$9, P257='3 FORMULA PROBABILIDADES'!$Y$9), '3 FORMULA PROBABILIDADES'!$W$9,IF(OR(P257='3 FORMULA PROBABILIDADES'!$X$10, P257='3 FORMULA PROBABILIDADES'!$Y$10), '3 FORMULA PROBABILIDADES'!$W$10,IF(OR(P257='3 FORMULA PROBABILIDADES'!$X$11, P257='3 FORMULA PROBABILIDADES'!$Y$11), '3 FORMULA PROBABILIDADES'!$W$11,IF(OR(P257='3 FORMULA PROBABILIDADES'!$X$12, P257='3 FORMULA PROBABILIDADES'!$Y$12), '3 FORMULA PROBABILIDADES'!$W$12,IF(OR(P257='3 FORMULA PROBABILIDADES'!$X$13, P257='3 FORMULA PROBABILIDADES'!$Y$13), '3 FORMULA PROBABILIDADES'!$W$13)))))))</f>
        <v>0.8</v>
      </c>
      <c r="R257" s="510" t="str">
        <f>+IF(P257="","",IF(P257="N/A","",IF(OR(P257='3 FORMULA PROBABILIDADES'!$X$9, P257='3 FORMULA PROBABILIDADES'!$Y$9), '3 FORMULA PROBABILIDADES'!$V$9,IF(OR(P257='3 FORMULA PROBABILIDADES'!$X$10, P257='3 FORMULA PROBABILIDADES'!$Y$10), '3 FORMULA PROBABILIDADES'!$V$10,IF(OR(P257='3 FORMULA PROBABILIDADES'!$X$11, P257='3 FORMULA PROBABILIDADES'!$Y$11), '3 FORMULA PROBABILIDADES'!$V$11,IF(OR(P257='3 FORMULA PROBABILIDADES'!$X$12, P257='3 FORMULA PROBABILIDADES'!$Y$12), '3 FORMULA PROBABILIDADES'!$V$12,IF(OR(P257='3 FORMULA PROBABILIDADES'!$X$13, P257='3 FORMULA PROBABILIDADES'!$Y$13), '3 FORMULA PROBABILIDADES'!$V$13)))))))</f>
        <v>Mayor</v>
      </c>
      <c r="S257" s="562" t="s">
        <v>381</v>
      </c>
      <c r="T257" s="560">
        <f>+IF(S257="","",IF(S257="N/A","",IF(OR(S257='3 FORMULA PROBABILIDADES'!$X$9, S257='3 FORMULA PROBABILIDADES'!$Y$9), '3 FORMULA PROBABILIDADES'!$W$9,IF(OR(S257='3 FORMULA PROBABILIDADES'!$X$10, S257='3 FORMULA PROBABILIDADES'!$Y$10), '3 FORMULA PROBABILIDADES'!$W$10,IF(OR(S257='3 FORMULA PROBABILIDADES'!$X$11, S257='3 FORMULA PROBABILIDADES'!$Y$11), '3 FORMULA PROBABILIDADES'!$W$11,IF(OR(S257='3 FORMULA PROBABILIDADES'!$X$12, S257='3 FORMULA PROBABILIDADES'!$Y$12), '3 FORMULA PROBABILIDADES'!$W$12,IF(OR(S257='3 FORMULA PROBABILIDADES'!$X$13, S257='3 FORMULA PROBABILIDADES'!$Y$13), '3 FORMULA PROBABILIDADES'!$W$13)))))))</f>
        <v>0.6</v>
      </c>
      <c r="U257" s="540" t="str">
        <f>+IF(S257="","",IF(S257="N/A","",IF(OR(S257='3 FORMULA PROBABILIDADES'!$X$9, S257='3 FORMULA PROBABILIDADES'!$Y$9), '3 FORMULA PROBABILIDADES'!$V$9,IF(OR(S257='3 FORMULA PROBABILIDADES'!$X$10, S257='3 FORMULA PROBABILIDADES'!$Y$10), '3 FORMULA PROBABILIDADES'!$V$10,IF(OR(S257='3 FORMULA PROBABILIDADES'!$X$11, S257='3 FORMULA PROBABILIDADES'!$Y$11), '3 FORMULA PROBABILIDADES'!$V$11,IF(OR(S257='3 FORMULA PROBABILIDADES'!$X$12, S257='3 FORMULA PROBABILIDADES'!$Y$12), '3 FORMULA PROBABILIDADES'!$V$12,IF(OR(S257='3 FORMULA PROBABILIDADES'!$X$13, S257='3 FORMULA PROBABILIDADES'!$Y$13), '3 FORMULA PROBABILIDADES'!$V$13)))))))</f>
        <v>Moderado</v>
      </c>
      <c r="V257" s="560">
        <f t="shared" ref="V257" si="185">+IF(Q257="",T257,IF(T257="",Q257,IF(Q257&gt;T257,Q257,T257)))</f>
        <v>0.8</v>
      </c>
      <c r="W257" s="510" t="str">
        <f>+IF(V257="","",IF(V257='3 FORMULA PROBABILIDADES'!$W$9, '3 FORMULA PROBABILIDADES'!$V$9,IF(V257='3 FORMULA PROBABILIDADES'!$W$10, '3 FORMULA PROBABILIDADES'!$V$10,IF(V257='3 FORMULA PROBABILIDADES'!$W$11, '3 FORMULA PROBABILIDADES'!$V$11,IF(V257='3 FORMULA PROBABILIDADES'!$W$12, '3 FORMULA PROBABILIDADES'!$V$12,IF(V257='3 FORMULA PROBABILIDADES'!$W$13, '3 FORMULA PROBABILIDADES'!$V$13))))))</f>
        <v>Mayor</v>
      </c>
      <c r="X257" s="348">
        <v>1</v>
      </c>
      <c r="Y257" s="334" t="s">
        <v>820</v>
      </c>
      <c r="Z257" s="334" t="s">
        <v>826</v>
      </c>
      <c r="AA257" s="334" t="s">
        <v>818</v>
      </c>
      <c r="AB257" s="376" t="str">
        <f t="shared" si="145"/>
        <v>Todos los Procesos revisa y registra  los documentos firmados digitalmente por cada dependencia  de forma periodica, dando lugar a la aplicación de los correctivos pertinentes</v>
      </c>
      <c r="AC257" s="380" t="s">
        <v>143</v>
      </c>
      <c r="AD257" s="378">
        <v>0.25</v>
      </c>
      <c r="AE257" s="378" t="s">
        <v>149</v>
      </c>
      <c r="AF257" s="341" t="s">
        <v>155</v>
      </c>
      <c r="AG257" s="378">
        <v>0.15</v>
      </c>
      <c r="AH257" s="342" t="s">
        <v>145</v>
      </c>
      <c r="AI257" s="342" t="s">
        <v>146</v>
      </c>
      <c r="AJ257" s="342" t="s">
        <v>147</v>
      </c>
      <c r="AK257" s="342" t="s">
        <v>148</v>
      </c>
      <c r="AL257" s="378">
        <f t="shared" si="137"/>
        <v>0.4</v>
      </c>
      <c r="AM257" s="378">
        <f>IF(AE257='4 FORMULAS'!$D$50,N257-(N257*AL257),N257)</f>
        <v>0.24</v>
      </c>
      <c r="AN257" s="378">
        <f>IF(AE257='4 FORMULAS'!$D$52,$V257-($V257*$AL257),$V257)</f>
        <v>0.8</v>
      </c>
      <c r="AO257" s="568">
        <f t="shared" ref="AO257" si="186">+IF(AM262="","",AM262)</f>
        <v>0.24</v>
      </c>
      <c r="AP257" s="568">
        <f t="shared" ref="AP257" si="187">+IF(AN262="","",AN262)</f>
        <v>0.8</v>
      </c>
      <c r="AQ257" s="514" t="str">
        <f t="shared" ref="AQ257" si="188">+IF(W257="Leve","No requiere plan de acción",IF(W257="Menor","Bajo",IF(W257="Moderado","Moderado",IF(W257="Mayor","Alto",IF(W257="Catastrófico","Extremo",IF(W257="",""))))))</f>
        <v>Alto</v>
      </c>
      <c r="AR257" s="508" t="s">
        <v>1074</v>
      </c>
      <c r="AS257" s="508" t="s">
        <v>1074</v>
      </c>
      <c r="AT257" s="508" t="s">
        <v>1074</v>
      </c>
      <c r="AU257" s="508" t="s">
        <v>1074</v>
      </c>
      <c r="AV257" s="511">
        <v>46144</v>
      </c>
      <c r="AW257" s="529" t="s">
        <v>1132</v>
      </c>
      <c r="AX257" s="508"/>
      <c r="AY257" s="508"/>
      <c r="AZ257" s="514"/>
      <c r="BA257" s="517" t="s">
        <v>829</v>
      </c>
      <c r="BB257" s="517" t="s">
        <v>325</v>
      </c>
      <c r="BC257" s="517" t="s">
        <v>324</v>
      </c>
      <c r="BD257" s="541" t="s">
        <v>928</v>
      </c>
      <c r="BE257" s="517" t="s">
        <v>324</v>
      </c>
      <c r="BF257" s="517" t="s">
        <v>324</v>
      </c>
      <c r="BG257" s="517" t="s">
        <v>929</v>
      </c>
      <c r="BH257" s="517" t="s">
        <v>324</v>
      </c>
      <c r="BI257" s="517" t="s">
        <v>860</v>
      </c>
      <c r="BJ257" s="517" t="s">
        <v>861</v>
      </c>
      <c r="BK257" s="517" t="s">
        <v>862</v>
      </c>
      <c r="BL257" s="517" t="s">
        <v>863</v>
      </c>
      <c r="BM257" s="517" t="s">
        <v>833</v>
      </c>
      <c r="BN257" s="517" t="s">
        <v>494</v>
      </c>
      <c r="BO257" s="517" t="s">
        <v>820</v>
      </c>
      <c r="BP257" s="549">
        <v>0.8</v>
      </c>
      <c r="BQ257" s="535" t="s">
        <v>864</v>
      </c>
      <c r="BR257" s="418"/>
      <c r="BS257" s="418"/>
      <c r="BT257" s="418"/>
      <c r="BU257" s="418"/>
    </row>
    <row r="258" spans="1:73" ht="36.75" customHeight="1" x14ac:dyDescent="0.25">
      <c r="A258" s="554"/>
      <c r="B258" s="557"/>
      <c r="C258" s="557"/>
      <c r="D258" s="557"/>
      <c r="E258" s="570"/>
      <c r="F258" s="570"/>
      <c r="G258" s="554"/>
      <c r="H258" s="542"/>
      <c r="I258" s="357"/>
      <c r="J258" s="557"/>
      <c r="K258" s="558"/>
      <c r="L258" s="572"/>
      <c r="M258" s="558"/>
      <c r="N258" s="561"/>
      <c r="O258" s="514"/>
      <c r="P258" s="562"/>
      <c r="Q258" s="561"/>
      <c r="R258" s="514"/>
      <c r="S258" s="562"/>
      <c r="T258" s="561"/>
      <c r="U258" s="509"/>
      <c r="V258" s="561"/>
      <c r="W258" s="514"/>
      <c r="X258" s="348">
        <v>2</v>
      </c>
      <c r="Y258" s="334"/>
      <c r="Z258" s="334"/>
      <c r="AA258" s="334"/>
      <c r="AB258" s="376" t="str">
        <f t="shared" si="145"/>
        <v xml:space="preserve">  </v>
      </c>
      <c r="AC258" s="380"/>
      <c r="AD258" s="378" t="s">
        <v>487</v>
      </c>
      <c r="AE258" s="378" t="s">
        <v>487</v>
      </c>
      <c r="AF258" s="341"/>
      <c r="AG258" s="378" t="s">
        <v>487</v>
      </c>
      <c r="AH258" s="342"/>
      <c r="AI258" s="342"/>
      <c r="AJ258" s="342"/>
      <c r="AK258" s="342"/>
      <c r="AL258" s="378" t="str">
        <f t="shared" si="137"/>
        <v/>
      </c>
      <c r="AM258" s="378">
        <f>IF(AE258='4 FORMULAS'!$D$50,AM257-(AM257*AL258),AM257)</f>
        <v>0.24</v>
      </c>
      <c r="AN258" s="378">
        <f>IF(AE258='4 FORMULAS'!$D$52,$AN257-(AN257*$AL258),AN257)</f>
        <v>0.8</v>
      </c>
      <c r="AO258" s="568"/>
      <c r="AP258" s="568"/>
      <c r="AQ258" s="514"/>
      <c r="AR258" s="509"/>
      <c r="AS258" s="509"/>
      <c r="AT258" s="509"/>
      <c r="AU258" s="509"/>
      <c r="AV258" s="512"/>
      <c r="AW258" s="530"/>
      <c r="AX258" s="509"/>
      <c r="AY258" s="509"/>
      <c r="AZ258" s="514"/>
      <c r="BA258" s="518"/>
      <c r="BB258" s="518"/>
      <c r="BC258" s="518"/>
      <c r="BD258" s="542"/>
      <c r="BE258" s="518"/>
      <c r="BF258" s="518"/>
      <c r="BG258" s="518"/>
      <c r="BH258" s="518"/>
      <c r="BI258" s="518"/>
      <c r="BJ258" s="518"/>
      <c r="BK258" s="518"/>
      <c r="BL258" s="518"/>
      <c r="BM258" s="518"/>
      <c r="BN258" s="518"/>
      <c r="BO258" s="518"/>
      <c r="BP258" s="535"/>
      <c r="BQ258" s="535"/>
      <c r="BR258" s="418"/>
      <c r="BS258" s="418"/>
      <c r="BT258" s="418"/>
      <c r="BU258" s="418"/>
    </row>
    <row r="259" spans="1:73" ht="36.75" customHeight="1" x14ac:dyDescent="0.25">
      <c r="A259" s="554"/>
      <c r="B259" s="557"/>
      <c r="C259" s="557"/>
      <c r="D259" s="557"/>
      <c r="E259" s="570"/>
      <c r="F259" s="570"/>
      <c r="G259" s="554"/>
      <c r="H259" s="542"/>
      <c r="I259" s="357"/>
      <c r="J259" s="557"/>
      <c r="K259" s="558"/>
      <c r="L259" s="572"/>
      <c r="M259" s="558"/>
      <c r="N259" s="561"/>
      <c r="O259" s="514"/>
      <c r="P259" s="562"/>
      <c r="Q259" s="561"/>
      <c r="R259" s="514"/>
      <c r="S259" s="562"/>
      <c r="T259" s="561"/>
      <c r="U259" s="509"/>
      <c r="V259" s="561"/>
      <c r="W259" s="514"/>
      <c r="X259" s="348">
        <v>3</v>
      </c>
      <c r="Y259" s="334"/>
      <c r="Z259" s="334"/>
      <c r="AA259" s="334"/>
      <c r="AB259" s="376" t="str">
        <f t="shared" si="145"/>
        <v xml:space="preserve">  </v>
      </c>
      <c r="AC259" s="380"/>
      <c r="AD259" s="378" t="s">
        <v>487</v>
      </c>
      <c r="AE259" s="378" t="s">
        <v>487</v>
      </c>
      <c r="AF259" s="341"/>
      <c r="AG259" s="378" t="s">
        <v>487</v>
      </c>
      <c r="AH259" s="342"/>
      <c r="AI259" s="342"/>
      <c r="AJ259" s="342"/>
      <c r="AK259" s="342"/>
      <c r="AL259" s="378" t="str">
        <f t="shared" si="137"/>
        <v/>
      </c>
      <c r="AM259" s="378">
        <f>IF(AE259='4 FORMULAS'!$D$50,AM258-(AM258*AL259),AM258)</f>
        <v>0.24</v>
      </c>
      <c r="AN259" s="378">
        <f>IF(AE259='4 FORMULAS'!$D$52,$AN258-(AN258*$AL259),AN258)</f>
        <v>0.8</v>
      </c>
      <c r="AO259" s="568"/>
      <c r="AP259" s="568"/>
      <c r="AQ259" s="514"/>
      <c r="AR259" s="509"/>
      <c r="AS259" s="509"/>
      <c r="AT259" s="509"/>
      <c r="AU259" s="509"/>
      <c r="AV259" s="512"/>
      <c r="AW259" s="530"/>
      <c r="AX259" s="509"/>
      <c r="AY259" s="509"/>
      <c r="AZ259" s="514"/>
      <c r="BA259" s="518"/>
      <c r="BB259" s="518"/>
      <c r="BC259" s="518"/>
      <c r="BD259" s="542"/>
      <c r="BE259" s="518"/>
      <c r="BF259" s="518"/>
      <c r="BG259" s="518"/>
      <c r="BH259" s="518"/>
      <c r="BI259" s="518"/>
      <c r="BJ259" s="518"/>
      <c r="BK259" s="518"/>
      <c r="BL259" s="518"/>
      <c r="BM259" s="518"/>
      <c r="BN259" s="518"/>
      <c r="BO259" s="518"/>
      <c r="BP259" s="535"/>
      <c r="BQ259" s="535"/>
      <c r="BR259" s="418"/>
      <c r="BS259" s="418"/>
      <c r="BT259" s="418"/>
      <c r="BU259" s="418"/>
    </row>
    <row r="260" spans="1:73" ht="36.75" customHeight="1" x14ac:dyDescent="0.25">
      <c r="A260" s="554"/>
      <c r="B260" s="557"/>
      <c r="C260" s="557"/>
      <c r="D260" s="557"/>
      <c r="E260" s="570"/>
      <c r="F260" s="570"/>
      <c r="G260" s="554"/>
      <c r="H260" s="542"/>
      <c r="I260" s="357"/>
      <c r="J260" s="557"/>
      <c r="K260" s="558"/>
      <c r="L260" s="572"/>
      <c r="M260" s="558"/>
      <c r="N260" s="561"/>
      <c r="O260" s="514"/>
      <c r="P260" s="562"/>
      <c r="Q260" s="561"/>
      <c r="R260" s="514"/>
      <c r="S260" s="562"/>
      <c r="T260" s="561"/>
      <c r="U260" s="509"/>
      <c r="V260" s="561"/>
      <c r="W260" s="514"/>
      <c r="X260" s="348">
        <v>4</v>
      </c>
      <c r="Y260" s="334"/>
      <c r="Z260" s="334"/>
      <c r="AA260" s="334"/>
      <c r="AB260" s="376" t="str">
        <f t="shared" si="145"/>
        <v xml:space="preserve">  </v>
      </c>
      <c r="AC260" s="380"/>
      <c r="AD260" s="378" t="s">
        <v>487</v>
      </c>
      <c r="AE260" s="378" t="s">
        <v>487</v>
      </c>
      <c r="AF260" s="341"/>
      <c r="AG260" s="378" t="s">
        <v>487</v>
      </c>
      <c r="AH260" s="342"/>
      <c r="AI260" s="342"/>
      <c r="AJ260" s="342"/>
      <c r="AK260" s="342"/>
      <c r="AL260" s="378" t="str">
        <f t="shared" si="137"/>
        <v/>
      </c>
      <c r="AM260" s="378">
        <f>IF(AE260='4 FORMULAS'!$D$50,AM259-(AM259*AL260),AM259)</f>
        <v>0.24</v>
      </c>
      <c r="AN260" s="378">
        <f>IF(AE260='4 FORMULAS'!$D$52,$AN259-(AN259*$AL260),AN259)</f>
        <v>0.8</v>
      </c>
      <c r="AO260" s="568"/>
      <c r="AP260" s="568"/>
      <c r="AQ260" s="514"/>
      <c r="AR260" s="509"/>
      <c r="AS260" s="509"/>
      <c r="AT260" s="509"/>
      <c r="AU260" s="509"/>
      <c r="AV260" s="512"/>
      <c r="AW260" s="530"/>
      <c r="AX260" s="509"/>
      <c r="AY260" s="509"/>
      <c r="AZ260" s="514"/>
      <c r="BA260" s="518"/>
      <c r="BB260" s="518"/>
      <c r="BC260" s="518"/>
      <c r="BD260" s="542"/>
      <c r="BE260" s="518"/>
      <c r="BF260" s="518"/>
      <c r="BG260" s="518"/>
      <c r="BH260" s="518"/>
      <c r="BI260" s="518"/>
      <c r="BJ260" s="518"/>
      <c r="BK260" s="518"/>
      <c r="BL260" s="518"/>
      <c r="BM260" s="518"/>
      <c r="BN260" s="518"/>
      <c r="BO260" s="518"/>
      <c r="BP260" s="535"/>
      <c r="BQ260" s="535"/>
      <c r="BR260" s="418"/>
      <c r="BS260" s="418"/>
      <c r="BT260" s="418"/>
      <c r="BU260" s="418"/>
    </row>
    <row r="261" spans="1:73" ht="36.75" customHeight="1" x14ac:dyDescent="0.25">
      <c r="A261" s="554"/>
      <c r="B261" s="557"/>
      <c r="C261" s="557"/>
      <c r="D261" s="557"/>
      <c r="E261" s="570"/>
      <c r="F261" s="570"/>
      <c r="G261" s="554"/>
      <c r="H261" s="542"/>
      <c r="I261" s="357"/>
      <c r="J261" s="557"/>
      <c r="K261" s="558"/>
      <c r="L261" s="572"/>
      <c r="M261" s="558"/>
      <c r="N261" s="561"/>
      <c r="O261" s="514"/>
      <c r="P261" s="562"/>
      <c r="Q261" s="561"/>
      <c r="R261" s="514"/>
      <c r="S261" s="562"/>
      <c r="T261" s="561"/>
      <c r="U261" s="509"/>
      <c r="V261" s="561"/>
      <c r="W261" s="514"/>
      <c r="X261" s="348">
        <v>5</v>
      </c>
      <c r="Y261" s="334"/>
      <c r="Z261" s="334"/>
      <c r="AA261" s="334"/>
      <c r="AB261" s="376" t="str">
        <f t="shared" si="145"/>
        <v xml:space="preserve">  </v>
      </c>
      <c r="AC261" s="380"/>
      <c r="AD261" s="378" t="s">
        <v>487</v>
      </c>
      <c r="AE261" s="378" t="s">
        <v>487</v>
      </c>
      <c r="AF261" s="341"/>
      <c r="AG261" s="378" t="s">
        <v>487</v>
      </c>
      <c r="AH261" s="342"/>
      <c r="AI261" s="342"/>
      <c r="AJ261" s="342"/>
      <c r="AK261" s="342"/>
      <c r="AL261" s="378" t="str">
        <f t="shared" si="137"/>
        <v/>
      </c>
      <c r="AM261" s="378">
        <f>IF(AE261='4 FORMULAS'!$D$50,AM260-(AM260*AL261),AM260)</f>
        <v>0.24</v>
      </c>
      <c r="AN261" s="378">
        <f>IF(AE261='4 FORMULAS'!$D$52,$AN260-(AN260*$AL261),AN260)</f>
        <v>0.8</v>
      </c>
      <c r="AO261" s="568"/>
      <c r="AP261" s="568"/>
      <c r="AQ261" s="514"/>
      <c r="AR261" s="509"/>
      <c r="AS261" s="509"/>
      <c r="AT261" s="509"/>
      <c r="AU261" s="509"/>
      <c r="AV261" s="512"/>
      <c r="AW261" s="530"/>
      <c r="AX261" s="509"/>
      <c r="AY261" s="509"/>
      <c r="AZ261" s="514"/>
      <c r="BA261" s="518"/>
      <c r="BB261" s="518"/>
      <c r="BC261" s="518"/>
      <c r="BD261" s="542"/>
      <c r="BE261" s="518"/>
      <c r="BF261" s="518"/>
      <c r="BG261" s="518"/>
      <c r="BH261" s="518"/>
      <c r="BI261" s="518"/>
      <c r="BJ261" s="518"/>
      <c r="BK261" s="518"/>
      <c r="BL261" s="518"/>
      <c r="BM261" s="518"/>
      <c r="BN261" s="518"/>
      <c r="BO261" s="518"/>
      <c r="BP261" s="535"/>
      <c r="BQ261" s="535"/>
      <c r="BR261" s="418"/>
      <c r="BS261" s="418"/>
      <c r="BT261" s="418"/>
      <c r="BU261" s="418"/>
    </row>
    <row r="262" spans="1:73" ht="36.75" customHeight="1" thickBot="1" x14ac:dyDescent="0.3">
      <c r="A262" s="555"/>
      <c r="B262" s="557"/>
      <c r="C262" s="557"/>
      <c r="D262" s="557"/>
      <c r="E262" s="570"/>
      <c r="F262" s="570"/>
      <c r="G262" s="555"/>
      <c r="H262" s="542"/>
      <c r="I262" s="357"/>
      <c r="J262" s="557"/>
      <c r="K262" s="558"/>
      <c r="L262" s="573"/>
      <c r="M262" s="558"/>
      <c r="N262" s="561"/>
      <c r="O262" s="514"/>
      <c r="P262" s="562"/>
      <c r="Q262" s="561"/>
      <c r="R262" s="514"/>
      <c r="S262" s="562"/>
      <c r="T262" s="561"/>
      <c r="U262" s="510"/>
      <c r="V262" s="561"/>
      <c r="W262" s="514"/>
      <c r="X262" s="348">
        <v>6</v>
      </c>
      <c r="Y262" s="334"/>
      <c r="Z262" s="334"/>
      <c r="AA262" s="334"/>
      <c r="AB262" s="376" t="str">
        <f t="shared" si="145"/>
        <v xml:space="preserve">  </v>
      </c>
      <c r="AC262" s="380"/>
      <c r="AD262" s="378" t="s">
        <v>487</v>
      </c>
      <c r="AE262" s="378" t="s">
        <v>487</v>
      </c>
      <c r="AF262" s="341"/>
      <c r="AG262" s="378" t="s">
        <v>487</v>
      </c>
      <c r="AH262" s="342"/>
      <c r="AI262" s="342"/>
      <c r="AJ262" s="342"/>
      <c r="AK262" s="342"/>
      <c r="AL262" s="378" t="str">
        <f t="shared" ref="AL262:AL325" si="189">+IFERROR($AD262+$AG262,"")</f>
        <v/>
      </c>
      <c r="AM262" s="378">
        <f>IF(AE262='4 FORMULAS'!$D$50,AM261-(AM261*AL262),AM261)</f>
        <v>0.24</v>
      </c>
      <c r="AN262" s="378">
        <f>IF(AE262='4 FORMULAS'!$D$52,$AN261-(AN261*$AL262),AN261)</f>
        <v>0.8</v>
      </c>
      <c r="AO262" s="568"/>
      <c r="AP262" s="568"/>
      <c r="AQ262" s="514"/>
      <c r="AR262" s="510"/>
      <c r="AS262" s="510"/>
      <c r="AT262" s="510"/>
      <c r="AU262" s="510"/>
      <c r="AV262" s="513"/>
      <c r="AW262" s="531"/>
      <c r="AX262" s="510"/>
      <c r="AY262" s="510"/>
      <c r="AZ262" s="514"/>
      <c r="BA262" s="519"/>
      <c r="BB262" s="519"/>
      <c r="BC262" s="519"/>
      <c r="BD262" s="542"/>
      <c r="BE262" s="519"/>
      <c r="BF262" s="519"/>
      <c r="BG262" s="519"/>
      <c r="BH262" s="519"/>
      <c r="BI262" s="519"/>
      <c r="BJ262" s="519"/>
      <c r="BK262" s="519"/>
      <c r="BL262" s="519"/>
      <c r="BM262" s="519"/>
      <c r="BN262" s="519"/>
      <c r="BO262" s="519"/>
      <c r="BP262" s="535"/>
      <c r="BQ262" s="535"/>
      <c r="BR262" s="418"/>
      <c r="BS262" s="418"/>
      <c r="BT262" s="418"/>
      <c r="BU262" s="418"/>
    </row>
    <row r="263" spans="1:73" ht="99" customHeight="1" x14ac:dyDescent="0.25">
      <c r="A263" s="556" t="s">
        <v>654</v>
      </c>
      <c r="B263" s="557" t="s">
        <v>760</v>
      </c>
      <c r="C263" s="555" t="s">
        <v>183</v>
      </c>
      <c r="D263" s="557" t="s">
        <v>1100</v>
      </c>
      <c r="E263" s="569" t="s">
        <v>812</v>
      </c>
      <c r="F263" s="570" t="s">
        <v>813</v>
      </c>
      <c r="G263" s="553" t="s">
        <v>814</v>
      </c>
      <c r="H263" s="542" t="str">
        <f t="shared" ref="H263" si="190">+CONCATENATE(D263," ",E263," ",F263," ",G263)</f>
        <v>Posibilidad de pérdida de disponibilidad por la pédida de la disponibilidad de la información provocada por un acceso no autorizado a la red del Concejo de Bogotá debido a:                                                                                                                                                           1. Pérdida total o parcial de la información.
2. Demoras o interrupciones del servicio.
3. Alto nivel de incidentes de seguridad de la información.
 lo que ocasiona acceso no autorizado en el Concejo de Bogotá es un incidente de seguridad donde personas externas o internas sin autorización acceden a datos sensibles de la red corporativa.</v>
      </c>
      <c r="I263" s="357"/>
      <c r="J263" s="555" t="s">
        <v>194</v>
      </c>
      <c r="K263" s="558" t="str">
        <f>IFERROR(VLOOKUP('2 MAPA FINAL'!$J263,Tabla3[],2,0),"")</f>
        <v>Eventos relacionados con la infraestructura tecnológica de la Corporación.</v>
      </c>
      <c r="L263" s="575">
        <v>4</v>
      </c>
      <c r="M263" s="558" t="str">
        <f>+IF(L263="","",IF(L263&lt;='3 FORMULA PROBABILIDADES'!$S$9,'3 FORMULA PROBABILIDADES'!$Q$9,IF(L263&lt;='3 FORMULA PROBABILIDADES'!$S$10,'3 FORMULA PROBABILIDADES'!$Q$10,IF(L263&lt;='3 FORMULA PROBABILIDADES'!$S$11,'3 FORMULA PROBABILIDADES'!$Q$11,IF(L263&lt;='3 FORMULA PROBABILIDADES'!$S$12,'3 FORMULA PROBABILIDADES'!$Q$12,IF(L263&gt;='3 FORMULA PROBABILIDADES'!$R$13,'3 FORMULA PROBABILIDADES'!$Q$13,""))))))</f>
        <v>La actividad que conlleva el riesgo se ejecuta de 3 a 24 veces por año</v>
      </c>
      <c r="N263" s="560">
        <f>+IF(M263="","",IF(M263='3 FORMULA PROBABILIDADES'!$Q$9, '3 FORMULA PROBABILIDADES'!$T$9,IF(M263='3 FORMULA PROBABILIDADES'!$Q$10, '3 FORMULA PROBABILIDADES'!$T$10,IF(M263='3 FORMULA PROBABILIDADES'!$Q$11, '3 FORMULA PROBABILIDADES'!$T$11,IF(M263='3 FORMULA PROBABILIDADES'!$Q$12, '3 FORMULA PROBABILIDADES'!$T$12,IF(M263='3 FORMULA PROBABILIDADES'!$Q$13, '3 FORMULA PROBABILIDADES'!$T$13))))))</f>
        <v>0.4</v>
      </c>
      <c r="O263" s="510" t="str">
        <f>+IF(M263="","",IF(M263='3 FORMULA PROBABILIDADES'!$Q$9, '3 FORMULA PROBABILIDADES'!$P$9,IF(M263='3 FORMULA PROBABILIDADES'!$Q$10, '3 FORMULA PROBABILIDADES'!$P$10,IF(M263='3 FORMULA PROBABILIDADES'!$Q$11, '3 FORMULA PROBABILIDADES'!$P$11,IF(M263='3 FORMULA PROBABILIDADES'!$Q$12, '3 FORMULA PROBABILIDADES'!$P$12,IF(M263='3 FORMULA PROBABILIDADES'!$Q$13, '3 FORMULA PROBABILIDADES'!$P$13))))))</f>
        <v>Baja</v>
      </c>
      <c r="P263" s="574" t="s">
        <v>377</v>
      </c>
      <c r="Q263" s="560">
        <f>+IF(P263="","",IF(P263="N/A","",IF(OR(P263='3 FORMULA PROBABILIDADES'!$X$9, P263='3 FORMULA PROBABILIDADES'!$Y$9), '3 FORMULA PROBABILIDADES'!$W$9,IF(OR(P263='3 FORMULA PROBABILIDADES'!$X$10, P263='3 FORMULA PROBABILIDADES'!$Y$10), '3 FORMULA PROBABILIDADES'!$W$10,IF(OR(P263='3 FORMULA PROBABILIDADES'!$X$11, P263='3 FORMULA PROBABILIDADES'!$Y$11), '3 FORMULA PROBABILIDADES'!$W$11,IF(OR(P263='3 FORMULA PROBABILIDADES'!$X$12, P263='3 FORMULA PROBABILIDADES'!$Y$12), '3 FORMULA PROBABILIDADES'!$W$12,IF(OR(P263='3 FORMULA PROBABILIDADES'!$X$13, P263='3 FORMULA PROBABILIDADES'!$Y$13), '3 FORMULA PROBABILIDADES'!$W$13)))))))</f>
        <v>0.8</v>
      </c>
      <c r="R263" s="510" t="str">
        <f>+IF(P263="","",IF(P263="N/A","",IF(OR(P263='3 FORMULA PROBABILIDADES'!$X$9, P263='3 FORMULA PROBABILIDADES'!$Y$9), '3 FORMULA PROBABILIDADES'!$V$9,IF(OR(P263='3 FORMULA PROBABILIDADES'!$X$10, P263='3 FORMULA PROBABILIDADES'!$Y$10), '3 FORMULA PROBABILIDADES'!$V$10,IF(OR(P263='3 FORMULA PROBABILIDADES'!$X$11, P263='3 FORMULA PROBABILIDADES'!$Y$11), '3 FORMULA PROBABILIDADES'!$V$11,IF(OR(P263='3 FORMULA PROBABILIDADES'!$X$12, P263='3 FORMULA PROBABILIDADES'!$Y$12), '3 FORMULA PROBABILIDADES'!$V$12,IF(OR(P263='3 FORMULA PROBABILIDADES'!$X$13, P263='3 FORMULA PROBABILIDADES'!$Y$13), '3 FORMULA PROBABILIDADES'!$V$13)))))))</f>
        <v>Mayor</v>
      </c>
      <c r="S263" s="562" t="s">
        <v>381</v>
      </c>
      <c r="T263" s="560">
        <f>+IF(S263="","",IF(S263="N/A","",IF(OR(S263='3 FORMULA PROBABILIDADES'!$X$9, S263='3 FORMULA PROBABILIDADES'!$Y$9), '3 FORMULA PROBABILIDADES'!$W$9,IF(OR(S263='3 FORMULA PROBABILIDADES'!$X$10, S263='3 FORMULA PROBABILIDADES'!$Y$10), '3 FORMULA PROBABILIDADES'!$W$10,IF(OR(S263='3 FORMULA PROBABILIDADES'!$X$11, S263='3 FORMULA PROBABILIDADES'!$Y$11), '3 FORMULA PROBABILIDADES'!$W$11,IF(OR(S263='3 FORMULA PROBABILIDADES'!$X$12, S263='3 FORMULA PROBABILIDADES'!$Y$12), '3 FORMULA PROBABILIDADES'!$W$12,IF(OR(S263='3 FORMULA PROBABILIDADES'!$X$13, S263='3 FORMULA PROBABILIDADES'!$Y$13), '3 FORMULA PROBABILIDADES'!$W$13)))))))</f>
        <v>0.6</v>
      </c>
      <c r="U263" s="540" t="str">
        <f>+IF(S263="","",IF(S263="N/A","",IF(OR(S263='3 FORMULA PROBABILIDADES'!$X$9, S263='3 FORMULA PROBABILIDADES'!$Y$9), '3 FORMULA PROBABILIDADES'!$V$9,IF(OR(S263='3 FORMULA PROBABILIDADES'!$X$10, S263='3 FORMULA PROBABILIDADES'!$Y$10), '3 FORMULA PROBABILIDADES'!$V$10,IF(OR(S263='3 FORMULA PROBABILIDADES'!$X$11, S263='3 FORMULA PROBABILIDADES'!$Y$11), '3 FORMULA PROBABILIDADES'!$V$11,IF(OR(S263='3 FORMULA PROBABILIDADES'!$X$12, S263='3 FORMULA PROBABILIDADES'!$Y$12), '3 FORMULA PROBABILIDADES'!$V$12,IF(OR(S263='3 FORMULA PROBABILIDADES'!$X$13, S263='3 FORMULA PROBABILIDADES'!$Y$13), '3 FORMULA PROBABILIDADES'!$V$13)))))))</f>
        <v>Moderado</v>
      </c>
      <c r="V263" s="560">
        <f t="shared" ref="V263" si="191">+IF(Q263="",T263,IF(T263="",Q263,IF(Q263&gt;T263,Q263,T263)))</f>
        <v>0.8</v>
      </c>
      <c r="W263" s="510" t="str">
        <f>+IF(V263="","",IF(V263='3 FORMULA PROBABILIDADES'!$W$9, '3 FORMULA PROBABILIDADES'!$V$9,IF(V263='3 FORMULA PROBABILIDADES'!$W$10, '3 FORMULA PROBABILIDADES'!$V$10,IF(V263='3 FORMULA PROBABILIDADES'!$W$11, '3 FORMULA PROBABILIDADES'!$V$11,IF(V263='3 FORMULA PROBABILIDADES'!$W$12, '3 FORMULA PROBABILIDADES'!$V$12,IF(V263='3 FORMULA PROBABILIDADES'!$W$13, '3 FORMULA PROBABILIDADES'!$V$13))))))</f>
        <v>Mayor</v>
      </c>
      <c r="X263" s="348">
        <v>1</v>
      </c>
      <c r="Y263" s="334" t="s">
        <v>817</v>
      </c>
      <c r="Z263" s="334" t="s">
        <v>827</v>
      </c>
      <c r="AA263" s="334" t="s">
        <v>818</v>
      </c>
      <c r="AB263" s="376" t="str">
        <f t="shared" si="145"/>
        <v>Jefe de Oficina de Tecnología bloquea los puntos de red que no se esten utilizando " de forma periodica, dando lugar a la aplicación de los correctivos pertinentes</v>
      </c>
      <c r="AC263" s="380" t="s">
        <v>143</v>
      </c>
      <c r="AD263" s="378">
        <v>0.25</v>
      </c>
      <c r="AE263" s="378" t="s">
        <v>149</v>
      </c>
      <c r="AF263" s="341" t="s">
        <v>155</v>
      </c>
      <c r="AG263" s="378">
        <v>0.15</v>
      </c>
      <c r="AH263" s="342" t="s">
        <v>145</v>
      </c>
      <c r="AI263" s="342" t="s">
        <v>146</v>
      </c>
      <c r="AJ263" s="342" t="s">
        <v>147</v>
      </c>
      <c r="AK263" s="342" t="s">
        <v>148</v>
      </c>
      <c r="AL263" s="378">
        <f t="shared" si="189"/>
        <v>0.4</v>
      </c>
      <c r="AM263" s="378">
        <f>IF(AE263='4 FORMULAS'!$D$50,N263-(N263*AL263),N263)</f>
        <v>0.24</v>
      </c>
      <c r="AN263" s="378">
        <f>IF(AE263='4 FORMULAS'!$D$52,$V263-($V263*$AL263),$V263)</f>
        <v>0.8</v>
      </c>
      <c r="AO263" s="568">
        <f t="shared" ref="AO263" si="192">+IF(AM268="","",AM268)</f>
        <v>0.24</v>
      </c>
      <c r="AP263" s="568">
        <f t="shared" ref="AP263" si="193">+IF(AN268="","",AN268)</f>
        <v>0.8</v>
      </c>
      <c r="AQ263" s="514" t="str">
        <f t="shared" ref="AQ263" si="194">+IF(W263="Leve","No requiere plan de acción",IF(W263="Menor","Bajo",IF(W263="Moderado","Moderado",IF(W263="Mayor","Alto",IF(W263="Catastrófico","Extremo",IF(W263="",""))))))</f>
        <v>Alto</v>
      </c>
      <c r="AR263" s="508" t="s">
        <v>1074</v>
      </c>
      <c r="AS263" s="508" t="s">
        <v>1074</v>
      </c>
      <c r="AT263" s="508" t="s">
        <v>1074</v>
      </c>
      <c r="AU263" s="508" t="s">
        <v>1074</v>
      </c>
      <c r="AV263" s="511">
        <v>46144</v>
      </c>
      <c r="AW263" s="529" t="s">
        <v>1133</v>
      </c>
      <c r="AX263" s="508"/>
      <c r="AY263" s="508"/>
      <c r="AZ263" s="514"/>
      <c r="BA263" s="517" t="s">
        <v>829</v>
      </c>
      <c r="BB263" s="517" t="s">
        <v>325</v>
      </c>
      <c r="BC263" s="517" t="s">
        <v>324</v>
      </c>
      <c r="BD263" s="541" t="s">
        <v>930</v>
      </c>
      <c r="BE263" s="517" t="s">
        <v>324</v>
      </c>
      <c r="BF263" s="517" t="s">
        <v>324</v>
      </c>
      <c r="BG263" s="517" t="s">
        <v>931</v>
      </c>
      <c r="BH263" s="517" t="s">
        <v>324</v>
      </c>
      <c r="BI263" s="517" t="s">
        <v>830</v>
      </c>
      <c r="BJ263" s="517" t="s">
        <v>831</v>
      </c>
      <c r="BK263" s="517" t="s">
        <v>865</v>
      </c>
      <c r="BL263" s="517" t="s">
        <v>866</v>
      </c>
      <c r="BM263" s="517" t="s">
        <v>833</v>
      </c>
      <c r="BN263" s="517" t="s">
        <v>494</v>
      </c>
      <c r="BO263" s="517" t="s">
        <v>833</v>
      </c>
      <c r="BP263" s="549">
        <v>0.8</v>
      </c>
      <c r="BQ263" s="535" t="s">
        <v>867</v>
      </c>
      <c r="BR263" s="418"/>
      <c r="BS263" s="418"/>
      <c r="BT263" s="418"/>
      <c r="BU263" s="418"/>
    </row>
    <row r="264" spans="1:73" ht="36.75" customHeight="1" x14ac:dyDescent="0.25">
      <c r="A264" s="554"/>
      <c r="B264" s="557"/>
      <c r="C264" s="557"/>
      <c r="D264" s="557"/>
      <c r="E264" s="570"/>
      <c r="F264" s="570"/>
      <c r="G264" s="554"/>
      <c r="H264" s="542"/>
      <c r="I264" s="357"/>
      <c r="J264" s="557"/>
      <c r="K264" s="558"/>
      <c r="L264" s="572"/>
      <c r="M264" s="558"/>
      <c r="N264" s="561"/>
      <c r="O264" s="514"/>
      <c r="P264" s="562"/>
      <c r="Q264" s="561"/>
      <c r="R264" s="514"/>
      <c r="S264" s="562"/>
      <c r="T264" s="561"/>
      <c r="U264" s="509"/>
      <c r="V264" s="561"/>
      <c r="W264" s="514"/>
      <c r="X264" s="348">
        <v>2</v>
      </c>
      <c r="Y264" s="334"/>
      <c r="Z264" s="334"/>
      <c r="AA264" s="334"/>
      <c r="AB264" s="376" t="str">
        <f t="shared" si="145"/>
        <v xml:space="preserve">  </v>
      </c>
      <c r="AC264" s="380"/>
      <c r="AD264" s="378" t="s">
        <v>487</v>
      </c>
      <c r="AE264" s="378" t="s">
        <v>487</v>
      </c>
      <c r="AF264" s="341"/>
      <c r="AG264" s="378" t="s">
        <v>487</v>
      </c>
      <c r="AH264" s="342"/>
      <c r="AI264" s="342"/>
      <c r="AJ264" s="342"/>
      <c r="AK264" s="342"/>
      <c r="AL264" s="378" t="str">
        <f t="shared" si="189"/>
        <v/>
      </c>
      <c r="AM264" s="378">
        <f>IF(AE264='4 FORMULAS'!$D$50,AM263-(AM263*AL264),AM263)</f>
        <v>0.24</v>
      </c>
      <c r="AN264" s="378">
        <f>IF(AE264='4 FORMULAS'!$D$52,$AN263-(AN263*$AL264),AN263)</f>
        <v>0.8</v>
      </c>
      <c r="AO264" s="568"/>
      <c r="AP264" s="568"/>
      <c r="AQ264" s="514"/>
      <c r="AR264" s="509"/>
      <c r="AS264" s="509"/>
      <c r="AT264" s="509"/>
      <c r="AU264" s="509"/>
      <c r="AV264" s="512"/>
      <c r="AW264" s="530"/>
      <c r="AX264" s="509"/>
      <c r="AY264" s="509"/>
      <c r="AZ264" s="514"/>
      <c r="BA264" s="518"/>
      <c r="BB264" s="518"/>
      <c r="BC264" s="518"/>
      <c r="BD264" s="542"/>
      <c r="BE264" s="518"/>
      <c r="BF264" s="518"/>
      <c r="BG264" s="518"/>
      <c r="BH264" s="518"/>
      <c r="BI264" s="518"/>
      <c r="BJ264" s="518"/>
      <c r="BK264" s="518"/>
      <c r="BL264" s="518"/>
      <c r="BM264" s="518"/>
      <c r="BN264" s="518"/>
      <c r="BO264" s="518"/>
      <c r="BP264" s="535"/>
      <c r="BQ264" s="535"/>
      <c r="BR264" s="418"/>
      <c r="BS264" s="418"/>
      <c r="BT264" s="418"/>
      <c r="BU264" s="418"/>
    </row>
    <row r="265" spans="1:73" ht="36.75" customHeight="1" x14ac:dyDescent="0.25">
      <c r="A265" s="554"/>
      <c r="B265" s="557"/>
      <c r="C265" s="557"/>
      <c r="D265" s="557"/>
      <c r="E265" s="570"/>
      <c r="F265" s="570"/>
      <c r="G265" s="554"/>
      <c r="H265" s="542"/>
      <c r="I265" s="357"/>
      <c r="J265" s="557"/>
      <c r="K265" s="558"/>
      <c r="L265" s="572"/>
      <c r="M265" s="558"/>
      <c r="N265" s="561"/>
      <c r="O265" s="514"/>
      <c r="P265" s="562"/>
      <c r="Q265" s="561"/>
      <c r="R265" s="514"/>
      <c r="S265" s="562"/>
      <c r="T265" s="561"/>
      <c r="U265" s="509"/>
      <c r="V265" s="561"/>
      <c r="W265" s="514"/>
      <c r="X265" s="348">
        <v>3</v>
      </c>
      <c r="Y265" s="334"/>
      <c r="Z265" s="334"/>
      <c r="AA265" s="334"/>
      <c r="AB265" s="376" t="str">
        <f t="shared" si="145"/>
        <v xml:space="preserve">  </v>
      </c>
      <c r="AC265" s="380"/>
      <c r="AD265" s="378" t="s">
        <v>487</v>
      </c>
      <c r="AE265" s="378" t="s">
        <v>487</v>
      </c>
      <c r="AF265" s="341"/>
      <c r="AG265" s="378" t="s">
        <v>487</v>
      </c>
      <c r="AH265" s="342"/>
      <c r="AI265" s="342"/>
      <c r="AJ265" s="342"/>
      <c r="AK265" s="342"/>
      <c r="AL265" s="378" t="str">
        <f t="shared" si="189"/>
        <v/>
      </c>
      <c r="AM265" s="378">
        <f>IF(AE265='4 FORMULAS'!$D$50,AM264-(AM264*AL265),AM264)</f>
        <v>0.24</v>
      </c>
      <c r="AN265" s="378">
        <f>IF(AE265='4 FORMULAS'!$D$52,$AN264-(AN264*$AL265),AN264)</f>
        <v>0.8</v>
      </c>
      <c r="AO265" s="568"/>
      <c r="AP265" s="568"/>
      <c r="AQ265" s="514"/>
      <c r="AR265" s="509"/>
      <c r="AS265" s="509"/>
      <c r="AT265" s="509"/>
      <c r="AU265" s="509"/>
      <c r="AV265" s="512"/>
      <c r="AW265" s="530"/>
      <c r="AX265" s="509"/>
      <c r="AY265" s="509"/>
      <c r="AZ265" s="514"/>
      <c r="BA265" s="518"/>
      <c r="BB265" s="518"/>
      <c r="BC265" s="518"/>
      <c r="BD265" s="542"/>
      <c r="BE265" s="518"/>
      <c r="BF265" s="518"/>
      <c r="BG265" s="518"/>
      <c r="BH265" s="518"/>
      <c r="BI265" s="518"/>
      <c r="BJ265" s="518"/>
      <c r="BK265" s="518"/>
      <c r="BL265" s="518"/>
      <c r="BM265" s="518"/>
      <c r="BN265" s="518"/>
      <c r="BO265" s="518"/>
      <c r="BP265" s="535"/>
      <c r="BQ265" s="535"/>
      <c r="BR265" s="418"/>
      <c r="BS265" s="418"/>
      <c r="BT265" s="418"/>
      <c r="BU265" s="418"/>
    </row>
    <row r="266" spans="1:73" ht="36.75" customHeight="1" x14ac:dyDescent="0.25">
      <c r="A266" s="554"/>
      <c r="B266" s="557"/>
      <c r="C266" s="557"/>
      <c r="D266" s="557"/>
      <c r="E266" s="570"/>
      <c r="F266" s="570"/>
      <c r="G266" s="554"/>
      <c r="H266" s="542"/>
      <c r="I266" s="357"/>
      <c r="J266" s="557"/>
      <c r="K266" s="558"/>
      <c r="L266" s="572"/>
      <c r="M266" s="558"/>
      <c r="N266" s="561"/>
      <c r="O266" s="514"/>
      <c r="P266" s="562"/>
      <c r="Q266" s="561"/>
      <c r="R266" s="514"/>
      <c r="S266" s="562"/>
      <c r="T266" s="561"/>
      <c r="U266" s="509"/>
      <c r="V266" s="561"/>
      <c r="W266" s="514"/>
      <c r="X266" s="348">
        <v>4</v>
      </c>
      <c r="Y266" s="334"/>
      <c r="Z266" s="334"/>
      <c r="AA266" s="334"/>
      <c r="AB266" s="376" t="str">
        <f t="shared" si="145"/>
        <v xml:space="preserve">  </v>
      </c>
      <c r="AC266" s="380"/>
      <c r="AD266" s="378" t="s">
        <v>487</v>
      </c>
      <c r="AE266" s="378" t="s">
        <v>487</v>
      </c>
      <c r="AF266" s="341"/>
      <c r="AG266" s="378" t="s">
        <v>487</v>
      </c>
      <c r="AH266" s="342"/>
      <c r="AI266" s="342"/>
      <c r="AJ266" s="342"/>
      <c r="AK266" s="342"/>
      <c r="AL266" s="378" t="str">
        <f t="shared" si="189"/>
        <v/>
      </c>
      <c r="AM266" s="378">
        <f>IF(AE266='4 FORMULAS'!$D$50,AM265-(AM265*AL266),AM265)</f>
        <v>0.24</v>
      </c>
      <c r="AN266" s="378">
        <f>IF(AE266='4 FORMULAS'!$D$52,$AN265-(AN265*$AL266),AN265)</f>
        <v>0.8</v>
      </c>
      <c r="AO266" s="568"/>
      <c r="AP266" s="568"/>
      <c r="AQ266" s="514"/>
      <c r="AR266" s="509"/>
      <c r="AS266" s="509"/>
      <c r="AT266" s="509"/>
      <c r="AU266" s="509"/>
      <c r="AV266" s="512"/>
      <c r="AW266" s="530"/>
      <c r="AX266" s="509"/>
      <c r="AY266" s="509"/>
      <c r="AZ266" s="514"/>
      <c r="BA266" s="518"/>
      <c r="BB266" s="518"/>
      <c r="BC266" s="518"/>
      <c r="BD266" s="542"/>
      <c r="BE266" s="518"/>
      <c r="BF266" s="518"/>
      <c r="BG266" s="518"/>
      <c r="BH266" s="518"/>
      <c r="BI266" s="518"/>
      <c r="BJ266" s="518"/>
      <c r="BK266" s="518"/>
      <c r="BL266" s="518"/>
      <c r="BM266" s="518"/>
      <c r="BN266" s="518"/>
      <c r="BO266" s="518"/>
      <c r="BP266" s="535"/>
      <c r="BQ266" s="535"/>
      <c r="BR266" s="418"/>
      <c r="BS266" s="418"/>
      <c r="BT266" s="418"/>
      <c r="BU266" s="418"/>
    </row>
    <row r="267" spans="1:73" ht="36.75" customHeight="1" x14ac:dyDescent="0.25">
      <c r="A267" s="554"/>
      <c r="B267" s="557"/>
      <c r="C267" s="557"/>
      <c r="D267" s="557"/>
      <c r="E267" s="570"/>
      <c r="F267" s="570"/>
      <c r="G267" s="554"/>
      <c r="H267" s="542"/>
      <c r="I267" s="357"/>
      <c r="J267" s="557"/>
      <c r="K267" s="558"/>
      <c r="L267" s="572"/>
      <c r="M267" s="558"/>
      <c r="N267" s="561"/>
      <c r="O267" s="514"/>
      <c r="P267" s="562"/>
      <c r="Q267" s="561"/>
      <c r="R267" s="514"/>
      <c r="S267" s="562"/>
      <c r="T267" s="561"/>
      <c r="U267" s="509"/>
      <c r="V267" s="561"/>
      <c r="W267" s="514"/>
      <c r="X267" s="348">
        <v>5</v>
      </c>
      <c r="Y267" s="334"/>
      <c r="Z267" s="334"/>
      <c r="AA267" s="334"/>
      <c r="AB267" s="376" t="str">
        <f t="shared" si="145"/>
        <v xml:space="preserve">  </v>
      </c>
      <c r="AC267" s="380"/>
      <c r="AD267" s="378" t="s">
        <v>487</v>
      </c>
      <c r="AE267" s="378" t="s">
        <v>487</v>
      </c>
      <c r="AF267" s="341"/>
      <c r="AG267" s="378" t="s">
        <v>487</v>
      </c>
      <c r="AH267" s="342"/>
      <c r="AI267" s="342"/>
      <c r="AJ267" s="342"/>
      <c r="AK267" s="342"/>
      <c r="AL267" s="378" t="str">
        <f t="shared" si="189"/>
        <v/>
      </c>
      <c r="AM267" s="378">
        <f>IF(AE267='4 FORMULAS'!$D$50,AM266-(AM266*AL267),AM266)</f>
        <v>0.24</v>
      </c>
      <c r="AN267" s="378">
        <f>IF(AE267='4 FORMULAS'!$D$52,$AN266-(AN266*$AL267),AN266)</f>
        <v>0.8</v>
      </c>
      <c r="AO267" s="568"/>
      <c r="AP267" s="568"/>
      <c r="AQ267" s="514"/>
      <c r="AR267" s="509"/>
      <c r="AS267" s="509"/>
      <c r="AT267" s="509"/>
      <c r="AU267" s="509"/>
      <c r="AV267" s="512"/>
      <c r="AW267" s="530"/>
      <c r="AX267" s="509"/>
      <c r="AY267" s="509"/>
      <c r="AZ267" s="514"/>
      <c r="BA267" s="518"/>
      <c r="BB267" s="518"/>
      <c r="BC267" s="518"/>
      <c r="BD267" s="542"/>
      <c r="BE267" s="518"/>
      <c r="BF267" s="518"/>
      <c r="BG267" s="518"/>
      <c r="BH267" s="518"/>
      <c r="BI267" s="518"/>
      <c r="BJ267" s="518"/>
      <c r="BK267" s="518"/>
      <c r="BL267" s="518"/>
      <c r="BM267" s="518"/>
      <c r="BN267" s="518"/>
      <c r="BO267" s="518"/>
      <c r="BP267" s="535"/>
      <c r="BQ267" s="535"/>
      <c r="BR267" s="418"/>
      <c r="BS267" s="418"/>
      <c r="BT267" s="418"/>
      <c r="BU267" s="418"/>
    </row>
    <row r="268" spans="1:73" ht="36.75" customHeight="1" thickBot="1" x14ac:dyDescent="0.3">
      <c r="A268" s="555"/>
      <c r="B268" s="557"/>
      <c r="C268" s="557"/>
      <c r="D268" s="557"/>
      <c r="E268" s="570"/>
      <c r="F268" s="570"/>
      <c r="G268" s="555"/>
      <c r="H268" s="542"/>
      <c r="I268" s="357"/>
      <c r="J268" s="557"/>
      <c r="K268" s="558"/>
      <c r="L268" s="573"/>
      <c r="M268" s="558"/>
      <c r="N268" s="561"/>
      <c r="O268" s="514"/>
      <c r="P268" s="562"/>
      <c r="Q268" s="561"/>
      <c r="R268" s="514"/>
      <c r="S268" s="562"/>
      <c r="T268" s="561"/>
      <c r="U268" s="510"/>
      <c r="V268" s="561"/>
      <c r="W268" s="514"/>
      <c r="X268" s="348">
        <v>6</v>
      </c>
      <c r="Y268" s="334"/>
      <c r="Z268" s="334"/>
      <c r="AA268" s="334"/>
      <c r="AB268" s="376" t="str">
        <f t="shared" si="145"/>
        <v xml:space="preserve">  </v>
      </c>
      <c r="AC268" s="380"/>
      <c r="AD268" s="378" t="s">
        <v>487</v>
      </c>
      <c r="AE268" s="378" t="s">
        <v>487</v>
      </c>
      <c r="AF268" s="341"/>
      <c r="AG268" s="378" t="s">
        <v>487</v>
      </c>
      <c r="AH268" s="342"/>
      <c r="AI268" s="342"/>
      <c r="AJ268" s="342"/>
      <c r="AK268" s="342"/>
      <c r="AL268" s="378" t="str">
        <f t="shared" si="189"/>
        <v/>
      </c>
      <c r="AM268" s="378">
        <f>IF(AE268='4 FORMULAS'!$D$50,AM267-(AM267*AL268),AM267)</f>
        <v>0.24</v>
      </c>
      <c r="AN268" s="378">
        <f>IF(AE268='4 FORMULAS'!$D$52,$AN267-(AN267*$AL268),AN267)</f>
        <v>0.8</v>
      </c>
      <c r="AO268" s="568"/>
      <c r="AP268" s="568"/>
      <c r="AQ268" s="514"/>
      <c r="AR268" s="510"/>
      <c r="AS268" s="510"/>
      <c r="AT268" s="510"/>
      <c r="AU268" s="510"/>
      <c r="AV268" s="513"/>
      <c r="AW268" s="531"/>
      <c r="AX268" s="510"/>
      <c r="AY268" s="510"/>
      <c r="AZ268" s="514"/>
      <c r="BA268" s="519"/>
      <c r="BB268" s="519"/>
      <c r="BC268" s="519"/>
      <c r="BD268" s="542"/>
      <c r="BE268" s="519"/>
      <c r="BF268" s="519"/>
      <c r="BG268" s="519"/>
      <c r="BH268" s="519"/>
      <c r="BI268" s="519"/>
      <c r="BJ268" s="519"/>
      <c r="BK268" s="519"/>
      <c r="BL268" s="519"/>
      <c r="BM268" s="519"/>
      <c r="BN268" s="519"/>
      <c r="BO268" s="519"/>
      <c r="BP268" s="535"/>
      <c r="BQ268" s="535"/>
      <c r="BR268" s="418"/>
      <c r="BS268" s="418"/>
      <c r="BT268" s="418"/>
      <c r="BU268" s="418"/>
    </row>
    <row r="269" spans="1:73" ht="56.25" customHeight="1" x14ac:dyDescent="0.25">
      <c r="A269" s="556" t="s">
        <v>655</v>
      </c>
      <c r="B269" s="557" t="s">
        <v>760</v>
      </c>
      <c r="C269" s="555" t="s">
        <v>183</v>
      </c>
      <c r="D269" s="557" t="s">
        <v>1100</v>
      </c>
      <c r="E269" s="569" t="s">
        <v>761</v>
      </c>
      <c r="F269" s="570" t="s">
        <v>816</v>
      </c>
      <c r="G269" s="553" t="s">
        <v>815</v>
      </c>
      <c r="H269" s="542" t="str">
        <f t="shared" ref="H269" si="195">+CONCATENATE(D269," ",E269," ",F269," ",G269)</f>
        <v>Posibilidad de pérdida de disponibilidad por la pérdida de la disponibilidad de la información, sistemas de información y servicios almacenados y procesados en el hardware (servidores, dispositivos de red y seguridad) ubicados en el datacenter y la Nube debido a fallas técnicas. debido a:                                                                                                                                                                                                                                                                              1. Pérdida total o parcial de la información.
2. Demoras o interrupciones del servicio.
3. Alto nivel de incidentes de seguridad de la información.
 lo que ocasiona la pérdida de disponibilidad de la información, sistemas y servicios en datacenters y la Nube debido a fallas técnicas se define como la interrupción, ralentización o imposibilidad de acceder y utilizar los datos y recursos críticos de TI de una organización.</v>
      </c>
      <c r="I269" s="357"/>
      <c r="J269" s="555" t="s">
        <v>194</v>
      </c>
      <c r="K269" s="558" t="str">
        <f>IFERROR(VLOOKUP('2 MAPA FINAL'!$J269,Tabla3[],2,0),"")</f>
        <v>Eventos relacionados con la infraestructura tecnológica de la Corporación.</v>
      </c>
      <c r="L269" s="571">
        <v>81</v>
      </c>
      <c r="M269" s="558" t="str">
        <f>+IF(L269="","",IF(L269&lt;='3 FORMULA PROBABILIDADES'!$S$9,'3 FORMULA PROBABILIDADES'!$Q$9,IF(L269&lt;='3 FORMULA PROBABILIDADES'!$S$10,'3 FORMULA PROBABILIDADES'!$Q$10,IF(L269&lt;='3 FORMULA PROBABILIDADES'!$S$11,'3 FORMULA PROBABILIDADES'!$Q$11,IF(L269&lt;='3 FORMULA PROBABILIDADES'!$S$12,'3 FORMULA PROBABILIDADES'!$Q$12,IF(L269&gt;='3 FORMULA PROBABILIDADES'!$R$13,'3 FORMULA PROBABILIDADES'!$Q$13,""))))))</f>
        <v>La actividad que conlleva el riesgo se ejecuta de 25 a 500 veces por año</v>
      </c>
      <c r="N269" s="560">
        <f>+IF(M269="","",IF(M269='3 FORMULA PROBABILIDADES'!$Q$9, '3 FORMULA PROBABILIDADES'!$T$9,IF(M269='3 FORMULA PROBABILIDADES'!$Q$10, '3 FORMULA PROBABILIDADES'!$T$10,IF(M269='3 FORMULA PROBABILIDADES'!$Q$11, '3 FORMULA PROBABILIDADES'!$T$11,IF(M269='3 FORMULA PROBABILIDADES'!$Q$12, '3 FORMULA PROBABILIDADES'!$T$12,IF(M269='3 FORMULA PROBABILIDADES'!$Q$13, '3 FORMULA PROBABILIDADES'!$T$13))))))</f>
        <v>0.6</v>
      </c>
      <c r="O269" s="510" t="str">
        <f>+IF(M269="","",IF(M269='3 FORMULA PROBABILIDADES'!$Q$9, '3 FORMULA PROBABILIDADES'!$P$9,IF(M269='3 FORMULA PROBABILIDADES'!$Q$10, '3 FORMULA PROBABILIDADES'!$P$10,IF(M269='3 FORMULA PROBABILIDADES'!$Q$11, '3 FORMULA PROBABILIDADES'!$P$11,IF(M269='3 FORMULA PROBABILIDADES'!$Q$12, '3 FORMULA PROBABILIDADES'!$P$12,IF(M269='3 FORMULA PROBABILIDADES'!$Q$13, '3 FORMULA PROBABILIDADES'!$P$13))))))</f>
        <v>Media</v>
      </c>
      <c r="P269" s="574" t="s">
        <v>377</v>
      </c>
      <c r="Q269" s="560">
        <f>+IF(P269="","",IF(P269="N/A","",IF(OR(P269='3 FORMULA PROBABILIDADES'!$X$9, P269='3 FORMULA PROBABILIDADES'!$Y$9), '3 FORMULA PROBABILIDADES'!$W$9,IF(OR(P269='3 FORMULA PROBABILIDADES'!$X$10, P269='3 FORMULA PROBABILIDADES'!$Y$10), '3 FORMULA PROBABILIDADES'!$W$10,IF(OR(P269='3 FORMULA PROBABILIDADES'!$X$11, P269='3 FORMULA PROBABILIDADES'!$Y$11), '3 FORMULA PROBABILIDADES'!$W$11,IF(OR(P269='3 FORMULA PROBABILIDADES'!$X$12, P269='3 FORMULA PROBABILIDADES'!$Y$12), '3 FORMULA PROBABILIDADES'!$W$12,IF(OR(P269='3 FORMULA PROBABILIDADES'!$X$13, P269='3 FORMULA PROBABILIDADES'!$Y$13), '3 FORMULA PROBABILIDADES'!$W$13)))))))</f>
        <v>0.8</v>
      </c>
      <c r="R269" s="510" t="str">
        <f>+IF(P269="","",IF(P269="N/A","",IF(OR(P269='3 FORMULA PROBABILIDADES'!$X$9, P269='3 FORMULA PROBABILIDADES'!$Y$9), '3 FORMULA PROBABILIDADES'!$V$9,IF(OR(P269='3 FORMULA PROBABILIDADES'!$X$10, P269='3 FORMULA PROBABILIDADES'!$Y$10), '3 FORMULA PROBABILIDADES'!$V$10,IF(OR(P269='3 FORMULA PROBABILIDADES'!$X$11, P269='3 FORMULA PROBABILIDADES'!$Y$11), '3 FORMULA PROBABILIDADES'!$V$11,IF(OR(P269='3 FORMULA PROBABILIDADES'!$X$12, P269='3 FORMULA PROBABILIDADES'!$Y$12), '3 FORMULA PROBABILIDADES'!$V$12,IF(OR(P269='3 FORMULA PROBABILIDADES'!$X$13, P269='3 FORMULA PROBABILIDADES'!$Y$13), '3 FORMULA PROBABILIDADES'!$V$13)))))))</f>
        <v>Mayor</v>
      </c>
      <c r="S269" s="562" t="s">
        <v>381</v>
      </c>
      <c r="T269" s="560">
        <f>+IF(S269="","",IF(S269="N/A","",IF(OR(S269='3 FORMULA PROBABILIDADES'!$X$9, S269='3 FORMULA PROBABILIDADES'!$Y$9), '3 FORMULA PROBABILIDADES'!$W$9,IF(OR(S269='3 FORMULA PROBABILIDADES'!$X$10, S269='3 FORMULA PROBABILIDADES'!$Y$10), '3 FORMULA PROBABILIDADES'!$W$10,IF(OR(S269='3 FORMULA PROBABILIDADES'!$X$11, S269='3 FORMULA PROBABILIDADES'!$Y$11), '3 FORMULA PROBABILIDADES'!$W$11,IF(OR(S269='3 FORMULA PROBABILIDADES'!$X$12, S269='3 FORMULA PROBABILIDADES'!$Y$12), '3 FORMULA PROBABILIDADES'!$W$12,IF(OR(S269='3 FORMULA PROBABILIDADES'!$X$13, S269='3 FORMULA PROBABILIDADES'!$Y$13), '3 FORMULA PROBABILIDADES'!$W$13)))))))</f>
        <v>0.6</v>
      </c>
      <c r="U269" s="540" t="str">
        <f>+IF(S269="","",IF(S269="N/A","",IF(OR(S269='3 FORMULA PROBABILIDADES'!$X$9, S269='3 FORMULA PROBABILIDADES'!$Y$9), '3 FORMULA PROBABILIDADES'!$V$9,IF(OR(S269='3 FORMULA PROBABILIDADES'!$X$10, S269='3 FORMULA PROBABILIDADES'!$Y$10), '3 FORMULA PROBABILIDADES'!$V$10,IF(OR(S269='3 FORMULA PROBABILIDADES'!$X$11, S269='3 FORMULA PROBABILIDADES'!$Y$11), '3 FORMULA PROBABILIDADES'!$V$11,IF(OR(S269='3 FORMULA PROBABILIDADES'!$X$12, S269='3 FORMULA PROBABILIDADES'!$Y$12), '3 FORMULA PROBABILIDADES'!$V$12,IF(OR(S269='3 FORMULA PROBABILIDADES'!$X$13, S269='3 FORMULA PROBABILIDADES'!$Y$13), '3 FORMULA PROBABILIDADES'!$V$13)))))))</f>
        <v>Moderado</v>
      </c>
      <c r="V269" s="560">
        <f t="shared" ref="V269" si="196">+IF(Q269="",T269,IF(T269="",Q269,IF(Q269&gt;T269,Q269,T269)))</f>
        <v>0.8</v>
      </c>
      <c r="W269" s="510" t="str">
        <f>+IF(V269="","",IF(V269='3 FORMULA PROBABILIDADES'!$W$9, '3 FORMULA PROBABILIDADES'!$V$9,IF(V269='3 FORMULA PROBABILIDADES'!$W$10, '3 FORMULA PROBABILIDADES'!$V$10,IF(V269='3 FORMULA PROBABILIDADES'!$W$11, '3 FORMULA PROBABILIDADES'!$V$11,IF(V269='3 FORMULA PROBABILIDADES'!$W$12, '3 FORMULA PROBABILIDADES'!$V$12,IF(V269='3 FORMULA PROBABILIDADES'!$W$13, '3 FORMULA PROBABILIDADES'!$V$13))))))</f>
        <v>Mayor</v>
      </c>
      <c r="X269" s="348">
        <v>1</v>
      </c>
      <c r="Y269" s="334" t="s">
        <v>817</v>
      </c>
      <c r="Z269" s="334" t="s">
        <v>828</v>
      </c>
      <c r="AA269" s="334" t="s">
        <v>818</v>
      </c>
      <c r="AB269" s="376" t="str">
        <f t="shared" si="145"/>
        <v>Jefe de Oficina de Tecnología realiza la ejecucion de mantenimientos preventivos  de la Infraestructura Tenologica de forma periodica, dando lugar a la aplicación de los correctivos pertinentes</v>
      </c>
      <c r="AC269" s="380" t="s">
        <v>143</v>
      </c>
      <c r="AD269" s="378">
        <v>0.25</v>
      </c>
      <c r="AE269" s="378" t="s">
        <v>149</v>
      </c>
      <c r="AF269" s="341" t="s">
        <v>155</v>
      </c>
      <c r="AG269" s="378">
        <v>0.15</v>
      </c>
      <c r="AH269" s="342" t="s">
        <v>145</v>
      </c>
      <c r="AI269" s="342" t="s">
        <v>146</v>
      </c>
      <c r="AJ269" s="342" t="s">
        <v>147</v>
      </c>
      <c r="AK269" s="342" t="s">
        <v>148</v>
      </c>
      <c r="AL269" s="378">
        <f t="shared" si="189"/>
        <v>0.4</v>
      </c>
      <c r="AM269" s="378">
        <f>IF(AE269='4 FORMULAS'!$D$50,N269-(N269*AL269),N269)</f>
        <v>0.36</v>
      </c>
      <c r="AN269" s="378">
        <f>IF(AE269='4 FORMULAS'!$D$52,$V269-($V269*$AL269),$V269)</f>
        <v>0.8</v>
      </c>
      <c r="AO269" s="568">
        <f t="shared" ref="AO269" si="197">+IF(AM274="","",AM274)</f>
        <v>0.36</v>
      </c>
      <c r="AP269" s="568">
        <f t="shared" ref="AP269" si="198">+IF(AN274="","",AN274)</f>
        <v>0.8</v>
      </c>
      <c r="AQ269" s="514" t="str">
        <f t="shared" ref="AQ269" si="199">+IF(W269="Leve","No requiere plan de acción",IF(W269="Menor","Bajo",IF(W269="Moderado","Moderado",IF(W269="Mayor","Alto",IF(W269="Catastrófico","Extremo",IF(W269="",""))))))</f>
        <v>Alto</v>
      </c>
      <c r="AR269" s="508" t="s">
        <v>1074</v>
      </c>
      <c r="AS269" s="508" t="s">
        <v>1074</v>
      </c>
      <c r="AT269" s="508" t="s">
        <v>1074</v>
      </c>
      <c r="AU269" s="508" t="s">
        <v>1074</v>
      </c>
      <c r="AV269" s="511">
        <v>46144</v>
      </c>
      <c r="AW269" s="529" t="s">
        <v>1134</v>
      </c>
      <c r="AX269" s="508"/>
      <c r="AY269" s="508"/>
      <c r="AZ269" s="514"/>
      <c r="BA269" s="517" t="s">
        <v>829</v>
      </c>
      <c r="BB269" s="517" t="s">
        <v>325</v>
      </c>
      <c r="BC269" s="517" t="s">
        <v>324</v>
      </c>
      <c r="BD269" s="541" t="s">
        <v>932</v>
      </c>
      <c r="BE269" s="517" t="s">
        <v>324</v>
      </c>
      <c r="BF269" s="517" t="s">
        <v>324</v>
      </c>
      <c r="BG269" s="517" t="s">
        <v>933</v>
      </c>
      <c r="BH269" s="517" t="s">
        <v>324</v>
      </c>
      <c r="BI269" s="517" t="s">
        <v>868</v>
      </c>
      <c r="BJ269" s="517" t="s">
        <v>869</v>
      </c>
      <c r="BK269" s="517" t="s">
        <v>870</v>
      </c>
      <c r="BL269" s="517" t="s">
        <v>871</v>
      </c>
      <c r="BM269" s="517" t="s">
        <v>833</v>
      </c>
      <c r="BN269" s="517" t="s">
        <v>494</v>
      </c>
      <c r="BO269" s="517" t="s">
        <v>833</v>
      </c>
      <c r="BP269" s="549">
        <v>0.8</v>
      </c>
      <c r="BQ269" s="535" t="s">
        <v>872</v>
      </c>
      <c r="BR269" s="418"/>
      <c r="BS269" s="418"/>
      <c r="BT269" s="418"/>
      <c r="BU269" s="418"/>
    </row>
    <row r="270" spans="1:73" ht="36.75" customHeight="1" x14ac:dyDescent="0.25">
      <c r="A270" s="554"/>
      <c r="B270" s="557"/>
      <c r="C270" s="557"/>
      <c r="D270" s="557"/>
      <c r="E270" s="570"/>
      <c r="F270" s="570"/>
      <c r="G270" s="554"/>
      <c r="H270" s="542"/>
      <c r="I270" s="357"/>
      <c r="J270" s="557"/>
      <c r="K270" s="558"/>
      <c r="L270" s="572"/>
      <c r="M270" s="558"/>
      <c r="N270" s="561"/>
      <c r="O270" s="514"/>
      <c r="P270" s="562"/>
      <c r="Q270" s="561"/>
      <c r="R270" s="514"/>
      <c r="S270" s="562"/>
      <c r="T270" s="561"/>
      <c r="U270" s="509"/>
      <c r="V270" s="561"/>
      <c r="W270" s="514"/>
      <c r="X270" s="348">
        <v>2</v>
      </c>
      <c r="Y270" s="334"/>
      <c r="Z270" s="334"/>
      <c r="AA270" s="334"/>
      <c r="AB270" s="376" t="str">
        <f t="shared" si="145"/>
        <v xml:space="preserve">  </v>
      </c>
      <c r="AC270" s="380"/>
      <c r="AD270" s="378" t="str">
        <f>+IFERROR(VLOOKUP($AC270,'4 FORMULAS'!$B$50:$C$52,2,0),"")</f>
        <v/>
      </c>
      <c r="AE270" s="378" t="str">
        <f>+IFERROR(VLOOKUP($L270,'4 FORMULAS'!$B$50:$D$52,3,0),"")</f>
        <v/>
      </c>
      <c r="AF270" s="341"/>
      <c r="AG270" s="378" t="str">
        <f>+IFERROR(VLOOKUP($AF270,'4 FORMULAS'!$B$53:$C$54,2,0),"")</f>
        <v/>
      </c>
      <c r="AH270" s="342"/>
      <c r="AI270" s="342"/>
      <c r="AJ270" s="342"/>
      <c r="AK270" s="342"/>
      <c r="AL270" s="378" t="str">
        <f t="shared" si="189"/>
        <v/>
      </c>
      <c r="AM270" s="378">
        <f>IF(AE270='4 FORMULAS'!$D$50,AM269-(AM269*AL270),AM269)</f>
        <v>0.36</v>
      </c>
      <c r="AN270" s="378">
        <f>IF(AE270='4 FORMULAS'!$D$52,$AN269-(AN269*$AL270),AN269)</f>
        <v>0.8</v>
      </c>
      <c r="AO270" s="568"/>
      <c r="AP270" s="568"/>
      <c r="AQ270" s="514"/>
      <c r="AR270" s="509"/>
      <c r="AS270" s="509"/>
      <c r="AT270" s="509"/>
      <c r="AU270" s="509"/>
      <c r="AV270" s="512"/>
      <c r="AW270" s="530"/>
      <c r="AX270" s="509"/>
      <c r="AY270" s="509"/>
      <c r="AZ270" s="514"/>
      <c r="BA270" s="518"/>
      <c r="BB270" s="518"/>
      <c r="BC270" s="518"/>
      <c r="BD270" s="542"/>
      <c r="BE270" s="518"/>
      <c r="BF270" s="518"/>
      <c r="BG270" s="518"/>
      <c r="BH270" s="518"/>
      <c r="BI270" s="518"/>
      <c r="BJ270" s="518"/>
      <c r="BK270" s="518"/>
      <c r="BL270" s="518"/>
      <c r="BM270" s="518"/>
      <c r="BN270" s="518"/>
      <c r="BO270" s="518"/>
      <c r="BP270" s="535"/>
      <c r="BQ270" s="535"/>
      <c r="BR270" s="418"/>
      <c r="BS270" s="418"/>
      <c r="BT270" s="418"/>
      <c r="BU270" s="418"/>
    </row>
    <row r="271" spans="1:73" ht="36.75" customHeight="1" x14ac:dyDescent="0.25">
      <c r="A271" s="554"/>
      <c r="B271" s="557"/>
      <c r="C271" s="557"/>
      <c r="D271" s="557"/>
      <c r="E271" s="570"/>
      <c r="F271" s="570"/>
      <c r="G271" s="554"/>
      <c r="H271" s="542"/>
      <c r="I271" s="357"/>
      <c r="J271" s="557"/>
      <c r="K271" s="558"/>
      <c r="L271" s="572"/>
      <c r="M271" s="558"/>
      <c r="N271" s="561"/>
      <c r="O271" s="514"/>
      <c r="P271" s="562"/>
      <c r="Q271" s="561"/>
      <c r="R271" s="514"/>
      <c r="S271" s="562"/>
      <c r="T271" s="561"/>
      <c r="U271" s="509"/>
      <c r="V271" s="561"/>
      <c r="W271" s="514"/>
      <c r="X271" s="348">
        <v>3</v>
      </c>
      <c r="Y271" s="334"/>
      <c r="Z271" s="334"/>
      <c r="AA271" s="334"/>
      <c r="AB271" s="376" t="str">
        <f t="shared" si="145"/>
        <v xml:space="preserve">  </v>
      </c>
      <c r="AC271" s="380"/>
      <c r="AD271" s="378" t="str">
        <f>+IFERROR(VLOOKUP($AC271,'4 FORMULAS'!$B$50:$C$52,2,0),"")</f>
        <v/>
      </c>
      <c r="AE271" s="378" t="str">
        <f>+IFERROR(VLOOKUP($L271,'4 FORMULAS'!$B$50:$D$52,3,0),"")</f>
        <v/>
      </c>
      <c r="AF271" s="341"/>
      <c r="AG271" s="378" t="str">
        <f>+IFERROR(VLOOKUP($AF271,'4 FORMULAS'!$B$53:$C$54,2,0),"")</f>
        <v/>
      </c>
      <c r="AH271" s="342"/>
      <c r="AI271" s="342"/>
      <c r="AJ271" s="342"/>
      <c r="AK271" s="342"/>
      <c r="AL271" s="378" t="str">
        <f t="shared" si="189"/>
        <v/>
      </c>
      <c r="AM271" s="378">
        <f>IF(AE271='4 FORMULAS'!$D$50,AM270-(AM270*AL271),AM270)</f>
        <v>0.36</v>
      </c>
      <c r="AN271" s="378">
        <f>IF(AE271='4 FORMULAS'!$D$52,$AN270-(AN270*$AL271),AN270)</f>
        <v>0.8</v>
      </c>
      <c r="AO271" s="568"/>
      <c r="AP271" s="568"/>
      <c r="AQ271" s="514"/>
      <c r="AR271" s="509"/>
      <c r="AS271" s="509"/>
      <c r="AT271" s="509"/>
      <c r="AU271" s="509"/>
      <c r="AV271" s="512"/>
      <c r="AW271" s="530"/>
      <c r="AX271" s="509"/>
      <c r="AY271" s="509"/>
      <c r="AZ271" s="514"/>
      <c r="BA271" s="518"/>
      <c r="BB271" s="518"/>
      <c r="BC271" s="518"/>
      <c r="BD271" s="542"/>
      <c r="BE271" s="518"/>
      <c r="BF271" s="518"/>
      <c r="BG271" s="518"/>
      <c r="BH271" s="518"/>
      <c r="BI271" s="518"/>
      <c r="BJ271" s="518"/>
      <c r="BK271" s="518"/>
      <c r="BL271" s="518"/>
      <c r="BM271" s="518"/>
      <c r="BN271" s="518"/>
      <c r="BO271" s="518"/>
      <c r="BP271" s="535"/>
      <c r="BQ271" s="535"/>
      <c r="BR271" s="418"/>
      <c r="BS271" s="418"/>
      <c r="BT271" s="418"/>
      <c r="BU271" s="418"/>
    </row>
    <row r="272" spans="1:73" ht="36.75" customHeight="1" x14ac:dyDescent="0.25">
      <c r="A272" s="554"/>
      <c r="B272" s="557"/>
      <c r="C272" s="557"/>
      <c r="D272" s="557"/>
      <c r="E272" s="570"/>
      <c r="F272" s="570"/>
      <c r="G272" s="554"/>
      <c r="H272" s="542"/>
      <c r="I272" s="357"/>
      <c r="J272" s="557"/>
      <c r="K272" s="558"/>
      <c r="L272" s="572"/>
      <c r="M272" s="558"/>
      <c r="N272" s="561"/>
      <c r="O272" s="514"/>
      <c r="P272" s="562"/>
      <c r="Q272" s="561"/>
      <c r="R272" s="514"/>
      <c r="S272" s="562"/>
      <c r="T272" s="561"/>
      <c r="U272" s="509"/>
      <c r="V272" s="561"/>
      <c r="W272" s="514"/>
      <c r="X272" s="348">
        <v>4</v>
      </c>
      <c r="Y272" s="334"/>
      <c r="Z272" s="334"/>
      <c r="AA272" s="334"/>
      <c r="AB272" s="376" t="str">
        <f t="shared" si="145"/>
        <v xml:space="preserve">  </v>
      </c>
      <c r="AC272" s="380"/>
      <c r="AD272" s="378" t="str">
        <f>+IFERROR(VLOOKUP($AC272,'4 FORMULAS'!$B$50:$C$52,2,0),"")</f>
        <v/>
      </c>
      <c r="AE272" s="378" t="str">
        <f>+IFERROR(VLOOKUP($L272,'4 FORMULAS'!$B$50:$D$52,3,0),"")</f>
        <v/>
      </c>
      <c r="AF272" s="341"/>
      <c r="AG272" s="378" t="str">
        <f>+IFERROR(VLOOKUP($AF272,'4 FORMULAS'!$B$53:$C$54,2,0),"")</f>
        <v/>
      </c>
      <c r="AH272" s="342"/>
      <c r="AI272" s="342"/>
      <c r="AJ272" s="342"/>
      <c r="AK272" s="342"/>
      <c r="AL272" s="378" t="str">
        <f t="shared" si="189"/>
        <v/>
      </c>
      <c r="AM272" s="378">
        <f>IF(AE272='4 FORMULAS'!$D$50,AM271-(AM271*AL272),AM271)</f>
        <v>0.36</v>
      </c>
      <c r="AN272" s="378">
        <f>IF(AE272='4 FORMULAS'!$D$52,$AN271-(AN271*$AL272),AN271)</f>
        <v>0.8</v>
      </c>
      <c r="AO272" s="568"/>
      <c r="AP272" s="568"/>
      <c r="AQ272" s="514"/>
      <c r="AR272" s="509"/>
      <c r="AS272" s="509"/>
      <c r="AT272" s="509"/>
      <c r="AU272" s="509"/>
      <c r="AV272" s="512"/>
      <c r="AW272" s="530"/>
      <c r="AX272" s="509"/>
      <c r="AY272" s="509"/>
      <c r="AZ272" s="514"/>
      <c r="BA272" s="518"/>
      <c r="BB272" s="518"/>
      <c r="BC272" s="518"/>
      <c r="BD272" s="542"/>
      <c r="BE272" s="518"/>
      <c r="BF272" s="518"/>
      <c r="BG272" s="518"/>
      <c r="BH272" s="518"/>
      <c r="BI272" s="518"/>
      <c r="BJ272" s="518"/>
      <c r="BK272" s="518"/>
      <c r="BL272" s="518"/>
      <c r="BM272" s="518"/>
      <c r="BN272" s="518"/>
      <c r="BO272" s="518"/>
      <c r="BP272" s="535"/>
      <c r="BQ272" s="535"/>
      <c r="BR272" s="418"/>
      <c r="BS272" s="418"/>
      <c r="BT272" s="418"/>
      <c r="BU272" s="418"/>
    </row>
    <row r="273" spans="1:73" ht="36.75" customHeight="1" x14ac:dyDescent="0.25">
      <c r="A273" s="554"/>
      <c r="B273" s="557"/>
      <c r="C273" s="557"/>
      <c r="D273" s="557"/>
      <c r="E273" s="570"/>
      <c r="F273" s="570"/>
      <c r="G273" s="554"/>
      <c r="H273" s="542"/>
      <c r="I273" s="357"/>
      <c r="J273" s="557"/>
      <c r="K273" s="558"/>
      <c r="L273" s="572"/>
      <c r="M273" s="558"/>
      <c r="N273" s="561"/>
      <c r="O273" s="514"/>
      <c r="P273" s="562"/>
      <c r="Q273" s="561"/>
      <c r="R273" s="514"/>
      <c r="S273" s="562"/>
      <c r="T273" s="561"/>
      <c r="U273" s="509"/>
      <c r="V273" s="561"/>
      <c r="W273" s="514"/>
      <c r="X273" s="348">
        <v>5</v>
      </c>
      <c r="Y273" s="334"/>
      <c r="Z273" s="334"/>
      <c r="AA273" s="334"/>
      <c r="AB273" s="376" t="str">
        <f t="shared" ref="AB273" si="200">+CONCATENATE(Y273," ",Z273," ",AA273)</f>
        <v xml:space="preserve">  </v>
      </c>
      <c r="AC273" s="380"/>
      <c r="AD273" s="378" t="str">
        <f>+IFERROR(VLOOKUP($AC273,'4 FORMULAS'!$B$50:$C$52,2,0),"")</f>
        <v/>
      </c>
      <c r="AE273" s="378" t="str">
        <f>+IFERROR(VLOOKUP($L273,'4 FORMULAS'!$B$50:$D$52,3,0),"")</f>
        <v/>
      </c>
      <c r="AF273" s="341"/>
      <c r="AG273" s="378" t="str">
        <f>+IFERROR(VLOOKUP($AF273,'4 FORMULAS'!$B$53:$C$54,2,0),"")</f>
        <v/>
      </c>
      <c r="AH273" s="342"/>
      <c r="AI273" s="342"/>
      <c r="AJ273" s="342"/>
      <c r="AK273" s="342"/>
      <c r="AL273" s="378" t="str">
        <f t="shared" si="189"/>
        <v/>
      </c>
      <c r="AM273" s="378">
        <f>IF(AE273='4 FORMULAS'!$D$50,AM272-(AM272*AL273),AM272)</f>
        <v>0.36</v>
      </c>
      <c r="AN273" s="378">
        <f>IF(AE273='4 FORMULAS'!$D$52,$AN272-(AN272*$AL273),AN272)</f>
        <v>0.8</v>
      </c>
      <c r="AO273" s="568"/>
      <c r="AP273" s="568"/>
      <c r="AQ273" s="514"/>
      <c r="AR273" s="509"/>
      <c r="AS273" s="509"/>
      <c r="AT273" s="509"/>
      <c r="AU273" s="509"/>
      <c r="AV273" s="512"/>
      <c r="AW273" s="530"/>
      <c r="AX273" s="509"/>
      <c r="AY273" s="509"/>
      <c r="AZ273" s="514"/>
      <c r="BA273" s="518"/>
      <c r="BB273" s="518"/>
      <c r="BC273" s="518"/>
      <c r="BD273" s="542"/>
      <c r="BE273" s="518"/>
      <c r="BF273" s="518"/>
      <c r="BG273" s="518"/>
      <c r="BH273" s="518"/>
      <c r="BI273" s="518"/>
      <c r="BJ273" s="518"/>
      <c r="BK273" s="518"/>
      <c r="BL273" s="518"/>
      <c r="BM273" s="518"/>
      <c r="BN273" s="518"/>
      <c r="BO273" s="518"/>
      <c r="BP273" s="535"/>
      <c r="BQ273" s="535"/>
      <c r="BR273" s="418"/>
      <c r="BS273" s="418"/>
      <c r="BT273" s="418"/>
      <c r="BU273" s="418"/>
    </row>
    <row r="274" spans="1:73" ht="36.75" customHeight="1" thickBot="1" x14ac:dyDescent="0.3">
      <c r="A274" s="555"/>
      <c r="B274" s="557"/>
      <c r="C274" s="557"/>
      <c r="D274" s="557"/>
      <c r="E274" s="570"/>
      <c r="F274" s="570"/>
      <c r="G274" s="555"/>
      <c r="H274" s="542"/>
      <c r="I274" s="357"/>
      <c r="J274" s="557"/>
      <c r="K274" s="558"/>
      <c r="L274" s="573"/>
      <c r="M274" s="558"/>
      <c r="N274" s="561"/>
      <c r="O274" s="514"/>
      <c r="P274" s="562"/>
      <c r="Q274" s="561"/>
      <c r="R274" s="514"/>
      <c r="S274" s="562"/>
      <c r="T274" s="561"/>
      <c r="U274" s="510"/>
      <c r="V274" s="561"/>
      <c r="W274" s="514"/>
      <c r="X274" s="348">
        <v>6</v>
      </c>
      <c r="Y274" s="334"/>
      <c r="Z274" s="334"/>
      <c r="AA274" s="334"/>
      <c r="AB274" s="376" t="str">
        <f t="shared" ref="AB274:AB316" si="201">+CONCATENATE(Y274," ",Z274," ",AA274)</f>
        <v xml:space="preserve">  </v>
      </c>
      <c r="AC274" s="380"/>
      <c r="AD274" s="378" t="str">
        <f>+IFERROR(VLOOKUP($AC274,'4 FORMULAS'!$B$50:$C$52,2,0),"")</f>
        <v/>
      </c>
      <c r="AE274" s="378" t="str">
        <f>+IFERROR(VLOOKUP($L274,'4 FORMULAS'!$B$50:$D$52,3,0),"")</f>
        <v/>
      </c>
      <c r="AF274" s="341"/>
      <c r="AG274" s="378" t="str">
        <f>+IFERROR(VLOOKUP($AF274,'4 FORMULAS'!$B$53:$C$54,2,0),"")</f>
        <v/>
      </c>
      <c r="AH274" s="342"/>
      <c r="AI274" s="342"/>
      <c r="AJ274" s="342"/>
      <c r="AK274" s="342"/>
      <c r="AL274" s="378" t="str">
        <f t="shared" si="189"/>
        <v/>
      </c>
      <c r="AM274" s="378">
        <f>IF(AE274='4 FORMULAS'!$D$50,AM273-(AM273*AL274),AM273)</f>
        <v>0.36</v>
      </c>
      <c r="AN274" s="378">
        <f>IF(AE274='4 FORMULAS'!$D$52,$AN273-(AN273*$AL274),AN273)</f>
        <v>0.8</v>
      </c>
      <c r="AO274" s="568"/>
      <c r="AP274" s="568"/>
      <c r="AQ274" s="514"/>
      <c r="AR274" s="510"/>
      <c r="AS274" s="510"/>
      <c r="AT274" s="510"/>
      <c r="AU274" s="510"/>
      <c r="AV274" s="513"/>
      <c r="AW274" s="531"/>
      <c r="AX274" s="510"/>
      <c r="AY274" s="510"/>
      <c r="AZ274" s="514"/>
      <c r="BA274" s="519"/>
      <c r="BB274" s="519"/>
      <c r="BC274" s="519"/>
      <c r="BD274" s="542"/>
      <c r="BE274" s="519"/>
      <c r="BF274" s="519"/>
      <c r="BG274" s="519"/>
      <c r="BH274" s="519"/>
      <c r="BI274" s="519"/>
      <c r="BJ274" s="519"/>
      <c r="BK274" s="519"/>
      <c r="BL274" s="519"/>
      <c r="BM274" s="519"/>
      <c r="BN274" s="519"/>
      <c r="BO274" s="519"/>
      <c r="BP274" s="535"/>
      <c r="BQ274" s="535"/>
      <c r="BR274" s="418"/>
      <c r="BS274" s="418"/>
      <c r="BT274" s="418"/>
      <c r="BU274" s="418"/>
    </row>
    <row r="275" spans="1:73" ht="83.25" customHeight="1" x14ac:dyDescent="0.25">
      <c r="A275" s="556" t="s">
        <v>656</v>
      </c>
      <c r="B275" s="557" t="s">
        <v>873</v>
      </c>
      <c r="C275" s="557" t="s">
        <v>178</v>
      </c>
      <c r="D275" s="557" t="s">
        <v>107</v>
      </c>
      <c r="E275" s="566" t="s">
        <v>874</v>
      </c>
      <c r="F275" s="553" t="s">
        <v>875</v>
      </c>
      <c r="G275" s="553" t="s">
        <v>876</v>
      </c>
      <c r="H275" s="542" t="str">
        <f t="shared" ref="H275" si="202">+CONCATENATE(D275," ",E275," ",F275," ",G275)</f>
        <v>Posibilidad de afectación reputacional  por la adopción y publicación extemporánea del Plan de Acción Cuatrienal y del Plan de Acción Anual,  debido a deficiencias en la formulación de metas, desarticulación entre las áreas involucradas y el incumplimiento de los tiempos normativos establecidos lo que puede generar actuaciones administrativas y/o disciplinarias derivadas del incumplimiento de las disposiciones aplicables para su formulación y divulgación.</v>
      </c>
      <c r="I275" s="357"/>
      <c r="J275" s="553" t="s">
        <v>193</v>
      </c>
      <c r="K275" s="558" t="str">
        <f>IFERROR(VLOOKUP('2 MAPA FINAL'!$J275,Tabla3[],2,0),"")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75" s="557">
        <v>1</v>
      </c>
      <c r="M275" s="558" t="str">
        <f>+IF(L275="","",IF(L275&lt;='3 FORMULA PROBABILIDADES'!$S$9,'3 FORMULA PROBABILIDADES'!$Q$9,IF(L275&lt;='3 FORMULA PROBABILIDADES'!$S$10,'3 FORMULA PROBABILIDADES'!$Q$10,IF(L275&lt;='3 FORMULA PROBABILIDADES'!$S$11,'3 FORMULA PROBABILIDADES'!$Q$11,IF(L275&lt;='3 FORMULA PROBABILIDADES'!$S$12,'3 FORMULA PROBABILIDADES'!$Q$12,IF(L275&gt;='3 FORMULA PROBABILIDADES'!$R$13,'3 FORMULA PROBABILIDADES'!$Q$13,""))))))</f>
        <v>La actividad que conlleva el riesgo se ejecuta como máximos 2 veces por año</v>
      </c>
      <c r="N275" s="560">
        <f>+IF(M275="","",IF(M275='3 FORMULA PROBABILIDADES'!$Q$9, '3 FORMULA PROBABILIDADES'!$T$9,IF(M275='3 FORMULA PROBABILIDADES'!$Q$10, '3 FORMULA PROBABILIDADES'!$T$10,IF(M275='3 FORMULA PROBABILIDADES'!$Q$11, '3 FORMULA PROBABILIDADES'!$T$11,IF(M275='3 FORMULA PROBABILIDADES'!$Q$12, '3 FORMULA PROBABILIDADES'!$T$12,IF(M275='3 FORMULA PROBABILIDADES'!$Q$13, '3 FORMULA PROBABILIDADES'!$T$13))))))</f>
        <v>0.2</v>
      </c>
      <c r="O275" s="510" t="str">
        <f>+IF(M275="","",IF(M275='3 FORMULA PROBABILIDADES'!$Q$9, '3 FORMULA PROBABILIDADES'!$P$9,IF(M275='3 FORMULA PROBABILIDADES'!$Q$10, '3 FORMULA PROBABILIDADES'!$P$10,IF(M275='3 FORMULA PROBABILIDADES'!$Q$11, '3 FORMULA PROBABILIDADES'!$P$11,IF(M275='3 FORMULA PROBABILIDADES'!$Q$12, '3 FORMULA PROBABILIDADES'!$P$12,IF(M275='3 FORMULA PROBABILIDADES'!$Q$13, '3 FORMULA PROBABILIDADES'!$P$13))))))</f>
        <v>Muy Baja</v>
      </c>
      <c r="P275" s="557" t="s">
        <v>263</v>
      </c>
      <c r="Q275" s="560" t="str">
        <f>+IF(P275="","",IF(P275="N/A","",IF(OR(P275='3 FORMULA PROBABILIDADES'!$X$9, P275='3 FORMULA PROBABILIDADES'!$Y$9), '3 FORMULA PROBABILIDADES'!$W$9,IF(OR(P275='3 FORMULA PROBABILIDADES'!$X$10, P275='3 FORMULA PROBABILIDADES'!$Y$10), '3 FORMULA PROBABILIDADES'!$W$10,IF(OR(P275='3 FORMULA PROBABILIDADES'!$X$11, P275='3 FORMULA PROBABILIDADES'!$Y$11), '3 FORMULA PROBABILIDADES'!$W$11,IF(OR(P275='3 FORMULA PROBABILIDADES'!$X$12, P275='3 FORMULA PROBABILIDADES'!$Y$12), '3 FORMULA PROBABILIDADES'!$W$12,IF(OR(P275='3 FORMULA PROBABILIDADES'!$X$13, P275='3 FORMULA PROBABILIDADES'!$Y$13), '3 FORMULA PROBABILIDADES'!$W$13)))))))</f>
        <v/>
      </c>
      <c r="R275" s="558" t="str">
        <f>+IF(P275="","",IF(P275="N/A","",IF(OR(P275='3 FORMULA PROBABILIDADES'!$X$9, P275='3 FORMULA PROBABILIDADES'!$Y$9), '3 FORMULA PROBABILIDADES'!$V$9,IF(OR(P275='3 FORMULA PROBABILIDADES'!$X$10, P275='3 FORMULA PROBABILIDADES'!$Y$10), '3 FORMULA PROBABILIDADES'!$V$10,IF(OR(P275='3 FORMULA PROBABILIDADES'!$X$11, P275='3 FORMULA PROBABILIDADES'!$Y$11), '3 FORMULA PROBABILIDADES'!$V$11,IF(OR(P275='3 FORMULA PROBABILIDADES'!$X$12, P275='3 FORMULA PROBABILIDADES'!$Y$12), '3 FORMULA PROBABILIDADES'!$V$12,IF(OR(P275='3 FORMULA PROBABILIDADES'!$X$13, P275='3 FORMULA PROBABILIDADES'!$Y$13), '3 FORMULA PROBABILIDADES'!$V$13)))))))</f>
        <v/>
      </c>
      <c r="S275" s="557" t="s">
        <v>381</v>
      </c>
      <c r="T275" s="560">
        <f>+IF(S275="","",IF(S275="N/A","",IF(OR(S275='3 FORMULA PROBABILIDADES'!$X$9, S275='3 FORMULA PROBABILIDADES'!$Y$9), '3 FORMULA PROBABILIDADES'!$W$9,IF(OR(S275='3 FORMULA PROBABILIDADES'!$X$10, S275='3 FORMULA PROBABILIDADES'!$Y$10), '3 FORMULA PROBABILIDADES'!$W$10,IF(OR(S275='3 FORMULA PROBABILIDADES'!$X$11, S275='3 FORMULA PROBABILIDADES'!$Y$11), '3 FORMULA PROBABILIDADES'!$W$11,IF(OR(S275='3 FORMULA PROBABILIDADES'!$X$12, S275='3 FORMULA PROBABILIDADES'!$Y$12), '3 FORMULA PROBABILIDADES'!$W$12,IF(OR(S275='3 FORMULA PROBABILIDADES'!$X$13, S275='3 FORMULA PROBABILIDADES'!$Y$13), '3 FORMULA PROBABILIDADES'!$W$13)))))))</f>
        <v>0.6</v>
      </c>
      <c r="U275" s="540" t="str">
        <f>+IF(S275="","",IF(S275="N/A","",IF(OR(S275='3 FORMULA PROBABILIDADES'!$X$9, S275='3 FORMULA PROBABILIDADES'!$Y$9), '3 FORMULA PROBABILIDADES'!$V$9,IF(OR(S275='3 FORMULA PROBABILIDADES'!$X$10, S275='3 FORMULA PROBABILIDADES'!$Y$10), '3 FORMULA PROBABILIDADES'!$V$10,IF(OR(S275='3 FORMULA PROBABILIDADES'!$X$11, S275='3 FORMULA PROBABILIDADES'!$Y$11), '3 FORMULA PROBABILIDADES'!$V$11,IF(OR(S275='3 FORMULA PROBABILIDADES'!$X$12, S275='3 FORMULA PROBABILIDADES'!$Y$12), '3 FORMULA PROBABILIDADES'!$V$12,IF(OR(S275='3 FORMULA PROBABILIDADES'!$X$13, S275='3 FORMULA PROBABILIDADES'!$Y$13), '3 FORMULA PROBABILIDADES'!$V$13)))))))</f>
        <v>Moderado</v>
      </c>
      <c r="V275" s="560">
        <f t="shared" ref="V275" si="203">+IF(Q275="",T275,IF(T275="",Q275,IF(Q275&gt;T275,Q275,T275)))</f>
        <v>0.6</v>
      </c>
      <c r="W275" s="540" t="str">
        <f>+IF(V275="","",IF(V275='3 FORMULA PROBABILIDADES'!$W$9, '3 FORMULA PROBABILIDADES'!$V$9,IF(V275='3 FORMULA PROBABILIDADES'!$W$10, '3 FORMULA PROBABILIDADES'!$V$10,IF(V275='3 FORMULA PROBABILIDADES'!$W$11, '3 FORMULA PROBABILIDADES'!$V$11,IF(V275='3 FORMULA PROBABILIDADES'!$W$12, '3 FORMULA PROBABILIDADES'!$V$12,IF(V275='3 FORMULA PROBABILIDADES'!$W$13, '3 FORMULA PROBABILIDADES'!$V$13))))))</f>
        <v>Moderado</v>
      </c>
      <c r="X275" s="348">
        <v>1</v>
      </c>
      <c r="Y275" s="396" t="s">
        <v>877</v>
      </c>
      <c r="Z275" s="396" t="s">
        <v>878</v>
      </c>
      <c r="AA275" s="396" t="s">
        <v>879</v>
      </c>
      <c r="AB275" s="376" t="str">
        <f>+CONCATENATE(Y275," ",Z275," ",AA275)</f>
        <v xml:space="preserve">Jefe Oficina de Planeación  establecerá anualmente el cronograma institucional para la formulación de del plan de acción  y lo comunicará a los procesos. </v>
      </c>
      <c r="AC275" s="380" t="s">
        <v>143</v>
      </c>
      <c r="AD275" s="378">
        <v>0.25</v>
      </c>
      <c r="AE275" s="378" t="s">
        <v>149</v>
      </c>
      <c r="AF275" s="341" t="s">
        <v>155</v>
      </c>
      <c r="AG275" s="378">
        <v>0.15</v>
      </c>
      <c r="AH275" s="342" t="s">
        <v>145</v>
      </c>
      <c r="AI275" s="342" t="s">
        <v>236</v>
      </c>
      <c r="AJ275" s="342" t="s">
        <v>147</v>
      </c>
      <c r="AK275" s="342" t="s">
        <v>148</v>
      </c>
      <c r="AL275" s="378">
        <f t="shared" si="189"/>
        <v>0.4</v>
      </c>
      <c r="AM275" s="378">
        <f>IF(AE275='4 FORMULAS'!$D$50,N275-(N275*AL275),N275)</f>
        <v>0.12</v>
      </c>
      <c r="AN275" s="378">
        <f>IF(AE275='4 FORMULAS'!$D$52,$V275-($V275*$AL275),$V275)</f>
        <v>0.6</v>
      </c>
      <c r="AO275" s="537">
        <f t="shared" ref="AO275" si="204">+IF(AM280="","",AM280)</f>
        <v>0.12</v>
      </c>
      <c r="AP275" s="537">
        <f t="shared" ref="AP275" si="205">+IF(AN280="","",AN280)</f>
        <v>0.6</v>
      </c>
      <c r="AQ275" s="540" t="str">
        <f t="shared" ref="AQ275" si="206">+IF(W275="Leve","No requiere plan de acción",IF(W275="Menor","Bajo",IF(W275="Moderado","Moderado",IF(W275="Mayor","Alto",IF(W275="Catastrófico","Extremo",IF(W275="",""))))))</f>
        <v>Moderado</v>
      </c>
      <c r="AR275" s="508" t="s">
        <v>172</v>
      </c>
      <c r="AS275" s="540" t="s">
        <v>880</v>
      </c>
      <c r="AT275" s="516">
        <v>46142</v>
      </c>
      <c r="AU275" s="516" t="s">
        <v>1139</v>
      </c>
      <c r="AV275" s="511">
        <v>46144</v>
      </c>
      <c r="AW275" s="529" t="s">
        <v>1135</v>
      </c>
      <c r="AX275" s="516"/>
      <c r="AY275" s="516"/>
      <c r="AZ275" s="514" t="s">
        <v>162</v>
      </c>
      <c r="BA275" s="526" t="s">
        <v>1141</v>
      </c>
      <c r="BB275" s="517" t="s">
        <v>325</v>
      </c>
      <c r="BC275" s="517" t="s">
        <v>324</v>
      </c>
      <c r="BD275" s="517" t="s">
        <v>960</v>
      </c>
      <c r="BE275" s="517" t="s">
        <v>324</v>
      </c>
      <c r="BF275" s="517" t="s">
        <v>324</v>
      </c>
      <c r="BG275" s="517" t="s">
        <v>961</v>
      </c>
      <c r="BH275" s="517" t="s">
        <v>324</v>
      </c>
      <c r="BI275" s="517" t="s">
        <v>881</v>
      </c>
      <c r="BJ275" s="517" t="s">
        <v>882</v>
      </c>
      <c r="BK275" s="517" t="s">
        <v>883</v>
      </c>
      <c r="BL275" s="517" t="s">
        <v>884</v>
      </c>
      <c r="BM275" s="517" t="s">
        <v>885</v>
      </c>
      <c r="BN275" s="517" t="s">
        <v>505</v>
      </c>
      <c r="BO275" s="517" t="s">
        <v>886</v>
      </c>
      <c r="BP275" s="547">
        <v>1</v>
      </c>
      <c r="BQ275" s="536">
        <v>1</v>
      </c>
      <c r="BR275" s="418"/>
      <c r="BS275" s="418"/>
      <c r="BT275" s="418"/>
      <c r="BU275" s="418"/>
    </row>
    <row r="276" spans="1:73" ht="83.25" customHeight="1" x14ac:dyDescent="0.25">
      <c r="A276" s="554"/>
      <c r="B276" s="557"/>
      <c r="C276" s="557"/>
      <c r="D276" s="557"/>
      <c r="E276" s="564"/>
      <c r="F276" s="554"/>
      <c r="G276" s="554"/>
      <c r="H276" s="542"/>
      <c r="I276" s="357"/>
      <c r="J276" s="554"/>
      <c r="K276" s="558"/>
      <c r="L276" s="557"/>
      <c r="M276" s="558"/>
      <c r="N276" s="561"/>
      <c r="O276" s="514"/>
      <c r="P276" s="557"/>
      <c r="Q276" s="561"/>
      <c r="R276" s="558"/>
      <c r="S276" s="557"/>
      <c r="T276" s="561"/>
      <c r="U276" s="509"/>
      <c r="V276" s="561"/>
      <c r="W276" s="509"/>
      <c r="X276" s="348">
        <v>2</v>
      </c>
      <c r="Y276" s="334"/>
      <c r="Z276" s="334"/>
      <c r="AA276" s="334"/>
      <c r="AB276" s="376" t="str">
        <f t="shared" si="201"/>
        <v xml:space="preserve">  </v>
      </c>
      <c r="AC276" s="380"/>
      <c r="AD276" s="378" t="str">
        <f>+IFERROR(VLOOKUP($AC276,'4 FORMULAS'!$B$50:$C$52,2,0),"")</f>
        <v/>
      </c>
      <c r="AE276" s="423"/>
      <c r="AF276" s="341"/>
      <c r="AG276" s="378" t="str">
        <f>+IFERROR(VLOOKUP($AF276,'4 FORMULAS'!$B$53:$C$54,2,0),"")</f>
        <v/>
      </c>
      <c r="AH276" s="342"/>
      <c r="AI276" s="342"/>
      <c r="AJ276" s="342"/>
      <c r="AK276" s="342"/>
      <c r="AL276" s="378" t="str">
        <f t="shared" si="189"/>
        <v/>
      </c>
      <c r="AM276" s="378">
        <f>IF(AE276='4 FORMULAS'!$D$50,AM275-(AM275*AL276),AM275)</f>
        <v>0.12</v>
      </c>
      <c r="AN276" s="378">
        <f>IF(AE276='4 FORMULAS'!$D$52,$AN275-(AN275*$AL276),AN275)</f>
        <v>0.6</v>
      </c>
      <c r="AO276" s="538"/>
      <c r="AP276" s="538"/>
      <c r="AQ276" s="509"/>
      <c r="AR276" s="509"/>
      <c r="AS276" s="509"/>
      <c r="AT276" s="512"/>
      <c r="AU276" s="512"/>
      <c r="AV276" s="512"/>
      <c r="AW276" s="530"/>
      <c r="AX276" s="512"/>
      <c r="AY276" s="512"/>
      <c r="AZ276" s="514"/>
      <c r="BA276" s="518"/>
      <c r="BB276" s="518"/>
      <c r="BC276" s="518"/>
      <c r="BD276" s="518"/>
      <c r="BE276" s="518"/>
      <c r="BF276" s="518"/>
      <c r="BG276" s="518"/>
      <c r="BH276" s="518"/>
      <c r="BI276" s="518"/>
      <c r="BJ276" s="518"/>
      <c r="BK276" s="518"/>
      <c r="BL276" s="518"/>
      <c r="BM276" s="518"/>
      <c r="BN276" s="518"/>
      <c r="BO276" s="518"/>
      <c r="BP276" s="548"/>
      <c r="BQ276" s="535"/>
      <c r="BR276" s="418"/>
      <c r="BS276" s="418"/>
      <c r="BT276" s="418"/>
      <c r="BU276" s="418"/>
    </row>
    <row r="277" spans="1:73" ht="83.25" customHeight="1" x14ac:dyDescent="0.25">
      <c r="A277" s="554"/>
      <c r="B277" s="557"/>
      <c r="C277" s="557"/>
      <c r="D277" s="557"/>
      <c r="E277" s="564"/>
      <c r="F277" s="554"/>
      <c r="G277" s="554"/>
      <c r="H277" s="542"/>
      <c r="I277" s="357"/>
      <c r="J277" s="554"/>
      <c r="K277" s="558"/>
      <c r="L277" s="557"/>
      <c r="M277" s="558"/>
      <c r="N277" s="561"/>
      <c r="O277" s="514"/>
      <c r="P277" s="557"/>
      <c r="Q277" s="561"/>
      <c r="R277" s="558"/>
      <c r="S277" s="557"/>
      <c r="T277" s="561"/>
      <c r="U277" s="509"/>
      <c r="V277" s="561"/>
      <c r="W277" s="509"/>
      <c r="X277" s="348">
        <v>3</v>
      </c>
      <c r="Y277" s="334"/>
      <c r="Z277" s="334"/>
      <c r="AA277" s="334"/>
      <c r="AB277" s="376" t="str">
        <f t="shared" si="201"/>
        <v xml:space="preserve">  </v>
      </c>
      <c r="AC277" s="380"/>
      <c r="AD277" s="378" t="str">
        <f>+IFERROR(VLOOKUP($AC277,'4 FORMULAS'!$B$50:$C$52,2,0),"")</f>
        <v/>
      </c>
      <c r="AE277" s="423"/>
      <c r="AF277" s="341"/>
      <c r="AG277" s="378" t="str">
        <f>+IFERROR(VLOOKUP($AF277,'4 FORMULAS'!$B$53:$C$54,2,0),"")</f>
        <v/>
      </c>
      <c r="AH277" s="342"/>
      <c r="AI277" s="342"/>
      <c r="AJ277" s="342"/>
      <c r="AK277" s="342"/>
      <c r="AL277" s="378" t="str">
        <f t="shared" si="189"/>
        <v/>
      </c>
      <c r="AM277" s="378">
        <f>IF(AE277='4 FORMULAS'!$D$50,AM276-(AM276*AL277),AM276)</f>
        <v>0.12</v>
      </c>
      <c r="AN277" s="378">
        <f>IF(AE277='4 FORMULAS'!$D$52,$AN276-(AN276*$AL277),AN276)</f>
        <v>0.6</v>
      </c>
      <c r="AO277" s="538"/>
      <c r="AP277" s="538"/>
      <c r="AQ277" s="509"/>
      <c r="AR277" s="509"/>
      <c r="AS277" s="509"/>
      <c r="AT277" s="512"/>
      <c r="AU277" s="512"/>
      <c r="AV277" s="512"/>
      <c r="AW277" s="530"/>
      <c r="AX277" s="512"/>
      <c r="AY277" s="512"/>
      <c r="AZ277" s="514"/>
      <c r="BA277" s="518"/>
      <c r="BB277" s="518"/>
      <c r="BC277" s="518"/>
      <c r="BD277" s="518"/>
      <c r="BE277" s="518"/>
      <c r="BF277" s="518"/>
      <c r="BG277" s="518"/>
      <c r="BH277" s="518"/>
      <c r="BI277" s="518"/>
      <c r="BJ277" s="518"/>
      <c r="BK277" s="518"/>
      <c r="BL277" s="518"/>
      <c r="BM277" s="518"/>
      <c r="BN277" s="518"/>
      <c r="BO277" s="518"/>
      <c r="BP277" s="548"/>
      <c r="BQ277" s="535"/>
      <c r="BR277" s="418"/>
      <c r="BS277" s="418"/>
      <c r="BT277" s="418"/>
      <c r="BU277" s="418"/>
    </row>
    <row r="278" spans="1:73" ht="83.25" customHeight="1" x14ac:dyDescent="0.25">
      <c r="A278" s="554"/>
      <c r="B278" s="557"/>
      <c r="C278" s="557"/>
      <c r="D278" s="557"/>
      <c r="E278" s="564"/>
      <c r="F278" s="554"/>
      <c r="G278" s="554"/>
      <c r="H278" s="542"/>
      <c r="I278" s="357"/>
      <c r="J278" s="554"/>
      <c r="K278" s="558"/>
      <c r="L278" s="557"/>
      <c r="M278" s="558"/>
      <c r="N278" s="561"/>
      <c r="O278" s="514"/>
      <c r="P278" s="557"/>
      <c r="Q278" s="561"/>
      <c r="R278" s="558"/>
      <c r="S278" s="557"/>
      <c r="T278" s="561"/>
      <c r="U278" s="509"/>
      <c r="V278" s="561"/>
      <c r="W278" s="509"/>
      <c r="X278" s="348">
        <v>4</v>
      </c>
      <c r="Y278" s="334"/>
      <c r="Z278" s="334"/>
      <c r="AA278" s="334"/>
      <c r="AB278" s="376" t="str">
        <f t="shared" si="201"/>
        <v xml:space="preserve">  </v>
      </c>
      <c r="AC278" s="380"/>
      <c r="AD278" s="378" t="str">
        <f>+IFERROR(VLOOKUP($AC278,'4 FORMULAS'!$B$50:$C$52,2,0),"")</f>
        <v/>
      </c>
      <c r="AE278" s="423"/>
      <c r="AF278" s="341"/>
      <c r="AG278" s="378" t="str">
        <f>+IFERROR(VLOOKUP($AF278,'4 FORMULAS'!$B$53:$C$54,2,0),"")</f>
        <v/>
      </c>
      <c r="AH278" s="342"/>
      <c r="AI278" s="342"/>
      <c r="AJ278" s="342"/>
      <c r="AK278" s="342"/>
      <c r="AL278" s="378" t="str">
        <f t="shared" si="189"/>
        <v/>
      </c>
      <c r="AM278" s="378">
        <f>IF(AE278='4 FORMULAS'!$D$50,AM277-(AM277*AL278),AM277)</f>
        <v>0.12</v>
      </c>
      <c r="AN278" s="378">
        <f>IF(AE278='4 FORMULAS'!$D$52,$AN277-(AN277*$AL278),AN277)</f>
        <v>0.6</v>
      </c>
      <c r="AO278" s="538"/>
      <c r="AP278" s="538"/>
      <c r="AQ278" s="509"/>
      <c r="AR278" s="509"/>
      <c r="AS278" s="509"/>
      <c r="AT278" s="512"/>
      <c r="AU278" s="512"/>
      <c r="AV278" s="512"/>
      <c r="AW278" s="530"/>
      <c r="AX278" s="512"/>
      <c r="AY278" s="512"/>
      <c r="AZ278" s="514"/>
      <c r="BA278" s="518"/>
      <c r="BB278" s="518"/>
      <c r="BC278" s="518"/>
      <c r="BD278" s="518"/>
      <c r="BE278" s="518"/>
      <c r="BF278" s="518"/>
      <c r="BG278" s="518"/>
      <c r="BH278" s="518"/>
      <c r="BI278" s="518"/>
      <c r="BJ278" s="518"/>
      <c r="BK278" s="518"/>
      <c r="BL278" s="518"/>
      <c r="BM278" s="518"/>
      <c r="BN278" s="518"/>
      <c r="BO278" s="518"/>
      <c r="BP278" s="548"/>
      <c r="BQ278" s="535"/>
      <c r="BR278" s="418"/>
      <c r="BS278" s="418"/>
      <c r="BT278" s="418"/>
      <c r="BU278" s="418"/>
    </row>
    <row r="279" spans="1:73" ht="83.25" customHeight="1" x14ac:dyDescent="0.25">
      <c r="A279" s="554"/>
      <c r="B279" s="557"/>
      <c r="C279" s="557"/>
      <c r="D279" s="557"/>
      <c r="E279" s="564"/>
      <c r="F279" s="554"/>
      <c r="G279" s="554"/>
      <c r="H279" s="542"/>
      <c r="I279" s="357"/>
      <c r="J279" s="554"/>
      <c r="K279" s="558"/>
      <c r="L279" s="557"/>
      <c r="M279" s="558"/>
      <c r="N279" s="561"/>
      <c r="O279" s="514"/>
      <c r="P279" s="557"/>
      <c r="Q279" s="561"/>
      <c r="R279" s="558"/>
      <c r="S279" s="557"/>
      <c r="T279" s="561"/>
      <c r="U279" s="509"/>
      <c r="V279" s="561"/>
      <c r="W279" s="509"/>
      <c r="X279" s="348">
        <v>5</v>
      </c>
      <c r="Y279" s="334"/>
      <c r="Z279" s="334"/>
      <c r="AA279" s="334"/>
      <c r="AB279" s="376" t="str">
        <f t="shared" si="201"/>
        <v xml:space="preserve">  </v>
      </c>
      <c r="AC279" s="380"/>
      <c r="AD279" s="378" t="str">
        <f>+IFERROR(VLOOKUP($AC279,'4 FORMULAS'!$B$50:$C$52,2,0),"")</f>
        <v/>
      </c>
      <c r="AE279" s="423"/>
      <c r="AF279" s="341"/>
      <c r="AG279" s="378" t="str">
        <f>+IFERROR(VLOOKUP($AF279,'4 FORMULAS'!$B$53:$C$54,2,0),"")</f>
        <v/>
      </c>
      <c r="AH279" s="342"/>
      <c r="AI279" s="342"/>
      <c r="AJ279" s="342"/>
      <c r="AK279" s="342"/>
      <c r="AL279" s="378" t="str">
        <f t="shared" si="189"/>
        <v/>
      </c>
      <c r="AM279" s="378">
        <f>IF(AE279='4 FORMULAS'!$D$50,AM278-(AM278*AL279),AM278)</f>
        <v>0.12</v>
      </c>
      <c r="AN279" s="378">
        <f>IF(AE279='4 FORMULAS'!$D$52,$AN278-(AN278*$AL279),AN278)</f>
        <v>0.6</v>
      </c>
      <c r="AO279" s="538"/>
      <c r="AP279" s="538"/>
      <c r="AQ279" s="509"/>
      <c r="AR279" s="509"/>
      <c r="AS279" s="509"/>
      <c r="AT279" s="512"/>
      <c r="AU279" s="512"/>
      <c r="AV279" s="512"/>
      <c r="AW279" s="530"/>
      <c r="AX279" s="512"/>
      <c r="AY279" s="512"/>
      <c r="AZ279" s="514"/>
      <c r="BA279" s="518"/>
      <c r="BB279" s="518"/>
      <c r="BC279" s="518"/>
      <c r="BD279" s="518"/>
      <c r="BE279" s="518"/>
      <c r="BF279" s="518"/>
      <c r="BG279" s="518"/>
      <c r="BH279" s="518"/>
      <c r="BI279" s="518"/>
      <c r="BJ279" s="518"/>
      <c r="BK279" s="518"/>
      <c r="BL279" s="518"/>
      <c r="BM279" s="518"/>
      <c r="BN279" s="518"/>
      <c r="BO279" s="518"/>
      <c r="BP279" s="548"/>
      <c r="BQ279" s="535"/>
      <c r="BR279" s="418"/>
      <c r="BS279" s="418"/>
      <c r="BT279" s="418"/>
      <c r="BU279" s="418"/>
    </row>
    <row r="280" spans="1:73" ht="83.25" customHeight="1" thickBot="1" x14ac:dyDescent="0.3">
      <c r="A280" s="555"/>
      <c r="B280" s="557"/>
      <c r="C280" s="557"/>
      <c r="D280" s="557"/>
      <c r="E280" s="565"/>
      <c r="F280" s="555"/>
      <c r="G280" s="567"/>
      <c r="H280" s="542"/>
      <c r="I280" s="357"/>
      <c r="J280" s="555"/>
      <c r="K280" s="558"/>
      <c r="L280" s="557"/>
      <c r="M280" s="558"/>
      <c r="N280" s="561"/>
      <c r="O280" s="514"/>
      <c r="P280" s="557"/>
      <c r="Q280" s="561"/>
      <c r="R280" s="558"/>
      <c r="S280" s="557"/>
      <c r="T280" s="561"/>
      <c r="U280" s="510"/>
      <c r="V280" s="561"/>
      <c r="W280" s="510"/>
      <c r="X280" s="348">
        <v>6</v>
      </c>
      <c r="Y280" s="334"/>
      <c r="Z280" s="334"/>
      <c r="AA280" s="334"/>
      <c r="AB280" s="376" t="str">
        <f t="shared" si="201"/>
        <v xml:space="preserve">  </v>
      </c>
      <c r="AC280" s="380"/>
      <c r="AD280" s="378" t="str">
        <f>+IFERROR(VLOOKUP($AC280,'4 FORMULAS'!$B$50:$C$52,2,0),"")</f>
        <v/>
      </c>
      <c r="AE280" s="423"/>
      <c r="AF280" s="341"/>
      <c r="AG280" s="378" t="str">
        <f>+IFERROR(VLOOKUP($AF280,'4 FORMULAS'!$B$53:$C$54,2,0),"")</f>
        <v/>
      </c>
      <c r="AH280" s="342"/>
      <c r="AI280" s="342"/>
      <c r="AJ280" s="342"/>
      <c r="AK280" s="342"/>
      <c r="AL280" s="378" t="str">
        <f t="shared" si="189"/>
        <v/>
      </c>
      <c r="AM280" s="378">
        <f>IF(AE280='4 FORMULAS'!$D$50,AM279-(AM279*AL280),AM279)</f>
        <v>0.12</v>
      </c>
      <c r="AN280" s="378">
        <f>IF(AE280='4 FORMULAS'!$D$52,$AN279-(AN279*$AL280),AN279)</f>
        <v>0.6</v>
      </c>
      <c r="AO280" s="539"/>
      <c r="AP280" s="539"/>
      <c r="AQ280" s="510"/>
      <c r="AR280" s="510"/>
      <c r="AS280" s="510"/>
      <c r="AT280" s="513"/>
      <c r="AU280" s="513"/>
      <c r="AV280" s="513"/>
      <c r="AW280" s="531"/>
      <c r="AX280" s="513"/>
      <c r="AY280" s="513"/>
      <c r="AZ280" s="514"/>
      <c r="BA280" s="519"/>
      <c r="BB280" s="519"/>
      <c r="BC280" s="519"/>
      <c r="BD280" s="519"/>
      <c r="BE280" s="519"/>
      <c r="BF280" s="519"/>
      <c r="BG280" s="519"/>
      <c r="BH280" s="519"/>
      <c r="BI280" s="519"/>
      <c r="BJ280" s="519"/>
      <c r="BK280" s="519"/>
      <c r="BL280" s="519"/>
      <c r="BM280" s="519"/>
      <c r="BN280" s="519"/>
      <c r="BO280" s="519"/>
      <c r="BP280" s="549"/>
      <c r="BQ280" s="535"/>
      <c r="BR280" s="418"/>
      <c r="BS280" s="418"/>
      <c r="BT280" s="418"/>
      <c r="BU280" s="418"/>
    </row>
    <row r="281" spans="1:73" ht="41.25" customHeight="1" x14ac:dyDescent="0.25">
      <c r="A281" s="556" t="s">
        <v>657</v>
      </c>
      <c r="B281" s="556" t="s">
        <v>984</v>
      </c>
      <c r="C281" s="557" t="s">
        <v>178</v>
      </c>
      <c r="D281" s="557" t="s">
        <v>372</v>
      </c>
      <c r="E281" s="563" t="s">
        <v>976</v>
      </c>
      <c r="F281" s="563" t="s">
        <v>1136</v>
      </c>
      <c r="G281" s="563" t="s">
        <v>977</v>
      </c>
      <c r="H281" s="542" t="str">
        <f>+CONCATENATE(D281," ",E281," "," ",F281," ",G281)</f>
        <v>Posibilidad de incumplimiento de los objetivos por la inobservancia de los términos,  debido a la publicación extemporánea de los proyectos de acuerdo, lo que causa retrasos en la discusión de los debates de los mismos.</v>
      </c>
      <c r="I281" s="422"/>
      <c r="J281" s="557" t="s">
        <v>193</v>
      </c>
      <c r="K281" s="558" t="str">
        <f>IFERROR(VLOOKUP('2 MAPA FINAL'!$J281,Tabla3[],2,0),"")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81" s="557">
        <v>4</v>
      </c>
      <c r="M281" s="558" t="str">
        <f>+IF(L281="","",IF(L281&lt;='3 FORMULA PROBABILIDADES'!$S$9,'3 FORMULA PROBABILIDADES'!$Q$9,IF(L281&lt;='3 FORMULA PROBABILIDADES'!$S$10,'3 FORMULA PROBABILIDADES'!$Q$10,IF(L281&lt;='3 FORMULA PROBABILIDADES'!$S$11,'3 FORMULA PROBABILIDADES'!$Q$11,IF(L281&lt;='3 FORMULA PROBABILIDADES'!$S$12,'3 FORMULA PROBABILIDADES'!$Q$12,IF(L281&gt;='3 FORMULA PROBABILIDADES'!$R$13,'3 FORMULA PROBABILIDADES'!$Q$13,""))))))</f>
        <v>La actividad que conlleva el riesgo se ejecuta de 3 a 24 veces por año</v>
      </c>
      <c r="N281" s="560">
        <f>+IF(M281="","",IF(M281='3 FORMULA PROBABILIDADES'!$Q$9, '3 FORMULA PROBABILIDADES'!$T$9,IF(M281='3 FORMULA PROBABILIDADES'!$Q$10, '3 FORMULA PROBABILIDADES'!$T$10,IF(M281='3 FORMULA PROBABILIDADES'!$Q$11, '3 FORMULA PROBABILIDADES'!$T$11,IF(M281='3 FORMULA PROBABILIDADES'!$Q$12, '3 FORMULA PROBABILIDADES'!$T$12,IF(M281='3 FORMULA PROBABILIDADES'!$Q$13, '3 FORMULA PROBABILIDADES'!$T$13))))))</f>
        <v>0.4</v>
      </c>
      <c r="O281" s="510" t="str">
        <f>+IF(M281="","",IF(M281='3 FORMULA PROBABILIDADES'!$Q$9, '3 FORMULA PROBABILIDADES'!$P$9,IF(M281='3 FORMULA PROBABILIDADES'!$Q$10, '3 FORMULA PROBABILIDADES'!$P$10,IF(M281='3 FORMULA PROBABILIDADES'!$Q$11, '3 FORMULA PROBABILIDADES'!$P$11,IF(M281='3 FORMULA PROBABILIDADES'!$Q$12, '3 FORMULA PROBABILIDADES'!$P$12,IF(M281='3 FORMULA PROBABILIDADES'!$Q$13, '3 FORMULA PROBABILIDADES'!$P$13))))))</f>
        <v>Baja</v>
      </c>
      <c r="P281" s="562" t="s">
        <v>263</v>
      </c>
      <c r="Q281" s="558" t="str">
        <f>+IF(P281="","",IF(P281="N/A","",IF(OR(P281='3 FORMULA PROBABILIDADES'!$X$9, P281='3 FORMULA PROBABILIDADES'!$Y$9), '3 FORMULA PROBABILIDADES'!$W$9,IF(OR(P281='3 FORMULA PROBABILIDADES'!$X$10, P281='3 FORMULA PROBABILIDADES'!$Y$10), '3 FORMULA PROBABILIDADES'!$W$10,IF(OR(P281='3 FORMULA PROBABILIDADES'!$X$11, P281='3 FORMULA PROBABILIDADES'!$Y$11), '3 FORMULA PROBABILIDADES'!$W$11,IF(OR(P281='3 FORMULA PROBABILIDADES'!$X$12, P281='3 FORMULA PROBABILIDADES'!$Y$12), '3 FORMULA PROBABILIDADES'!$W$12,IF(OR(P281='3 FORMULA PROBABILIDADES'!$X$13, P281='3 FORMULA PROBABILIDADES'!$Y$13), '3 FORMULA PROBABILIDADES'!$W$13)))))))</f>
        <v/>
      </c>
      <c r="R281" s="558" t="str">
        <f>+IF(P281="","",IF(P281="N/A","",IF(OR(P281='3 FORMULA PROBABILIDADES'!$X$9, P281='3 FORMULA PROBABILIDADES'!$Y$9), '3 FORMULA PROBABILIDADES'!$V$9,IF(OR(P281='3 FORMULA PROBABILIDADES'!$X$10, P281='3 FORMULA PROBABILIDADES'!$Y$10), '3 FORMULA PROBABILIDADES'!$V$10,IF(OR(P281='3 FORMULA PROBABILIDADES'!$X$11, P281='3 FORMULA PROBABILIDADES'!$Y$11), '3 FORMULA PROBABILIDADES'!$V$11,IF(OR(P281='3 FORMULA PROBABILIDADES'!$X$12, P281='3 FORMULA PROBABILIDADES'!$Y$12), '3 FORMULA PROBABILIDADES'!$V$12,IF(OR(P281='3 FORMULA PROBABILIDADES'!$X$13, P281='3 FORMULA PROBABILIDADES'!$Y$13), '3 FORMULA PROBABILIDADES'!$V$13)))))))</f>
        <v/>
      </c>
      <c r="S281" s="557" t="s">
        <v>379</v>
      </c>
      <c r="T281" s="560">
        <f>+IF(S281="","",IF(S281="N/A","",IF(OR(S281='3 FORMULA PROBABILIDADES'!$X$9, S281='3 FORMULA PROBABILIDADES'!$Y$9), '3 FORMULA PROBABILIDADES'!$W$9,IF(OR(S281='3 FORMULA PROBABILIDADES'!$X$10, S281='3 FORMULA PROBABILIDADES'!$Y$10), '3 FORMULA PROBABILIDADES'!$W$10,IF(OR(S281='3 FORMULA PROBABILIDADES'!$X$11, S281='3 FORMULA PROBABILIDADES'!$Y$11), '3 FORMULA PROBABILIDADES'!$W$11,IF(OR(S281='3 FORMULA PROBABILIDADES'!$X$12, S281='3 FORMULA PROBABILIDADES'!$Y$12), '3 FORMULA PROBABILIDADES'!$W$12,IF(OR(S281='3 FORMULA PROBABILIDADES'!$X$13, S281='3 FORMULA PROBABILIDADES'!$Y$13), '3 FORMULA PROBABILIDADES'!$W$13)))))))</f>
        <v>0.2</v>
      </c>
      <c r="U281" s="540" t="str">
        <f>+IF(S281="","",IF(S281="N/A","",IF(OR(S281='3 FORMULA PROBABILIDADES'!$X$9, S281='3 FORMULA PROBABILIDADES'!$Y$9), '3 FORMULA PROBABILIDADES'!$V$9,IF(OR(S281='3 FORMULA PROBABILIDADES'!$X$10, S281='3 FORMULA PROBABILIDADES'!$Y$10), '3 FORMULA PROBABILIDADES'!$V$10,IF(OR(S281='3 FORMULA PROBABILIDADES'!$X$11, S281='3 FORMULA PROBABILIDADES'!$Y$11), '3 FORMULA PROBABILIDADES'!$V$11,IF(OR(S281='3 FORMULA PROBABILIDADES'!$X$12, S281='3 FORMULA PROBABILIDADES'!$Y$12), '3 FORMULA PROBABILIDADES'!$V$12,IF(OR(S281='3 FORMULA PROBABILIDADES'!$X$13, S281='3 FORMULA PROBABILIDADES'!$Y$13), '3 FORMULA PROBABILIDADES'!$V$13)))))))</f>
        <v>Leve</v>
      </c>
      <c r="V281" s="560">
        <f t="shared" ref="V281" si="207">+IF(Q281="",T281,IF(T281="",Q281,IF(Q281&gt;T281,Q281,T281)))</f>
        <v>0.2</v>
      </c>
      <c r="W281" s="540" t="str">
        <f>+IF(V281="","",IF(V281='3 FORMULA PROBABILIDADES'!$W$9, '3 FORMULA PROBABILIDADES'!$V$9,IF(V281='3 FORMULA PROBABILIDADES'!$W$10, '3 FORMULA PROBABILIDADES'!$V$10,IF(V281='3 FORMULA PROBABILIDADES'!$W$11, '3 FORMULA PROBABILIDADES'!$V$11,IF(V281='3 FORMULA PROBABILIDADES'!$W$12, '3 FORMULA PROBABILIDADES'!$V$12,IF(V281='3 FORMULA PROBABILIDADES'!$W$13, '3 FORMULA PROBABILIDADES'!$V$13))))))</f>
        <v>Leve</v>
      </c>
      <c r="X281" s="348">
        <v>1</v>
      </c>
      <c r="Y281" s="419" t="s">
        <v>985</v>
      </c>
      <c r="Z281" s="419" t="s">
        <v>986</v>
      </c>
      <c r="AA281" s="419"/>
      <c r="AB281" s="424" t="str">
        <f t="shared" si="201"/>
        <v xml:space="preserve">Secretaría General - Profesional Especializado o Profesional Universitario, revisa el estado del proyecto de Acuerdo, donde verifica el cumplimiento de los requisitos. </v>
      </c>
      <c r="AC281" s="419" t="s">
        <v>143</v>
      </c>
      <c r="AD281" s="378">
        <f>+IFERROR(VLOOKUP($AC281,'4 FORMULAS'!$B$50:$C$52,2,0),"")</f>
        <v>0.25</v>
      </c>
      <c r="AE281" s="423" t="s">
        <v>149</v>
      </c>
      <c r="AF281" s="420" t="s">
        <v>155</v>
      </c>
      <c r="AG281" s="378">
        <f>+IFERROR(VLOOKUP($AF281,'4 FORMULAS'!$B$53:$C$54,2,0),"")</f>
        <v>0.15</v>
      </c>
      <c r="AH281" s="421" t="s">
        <v>145</v>
      </c>
      <c r="AI281" s="421" t="s">
        <v>146</v>
      </c>
      <c r="AJ281" s="421" t="s">
        <v>147</v>
      </c>
      <c r="AK281" s="421" t="s">
        <v>148</v>
      </c>
      <c r="AL281" s="378">
        <f t="shared" si="189"/>
        <v>0.4</v>
      </c>
      <c r="AM281" s="378">
        <f>IF(AE281='4 FORMULAS'!$D$50,N281-(N281*AL281),N281)</f>
        <v>0.24</v>
      </c>
      <c r="AN281" s="423">
        <v>0.6</v>
      </c>
      <c r="AO281" s="537">
        <f t="shared" ref="AO281" si="208">+IF(AM286="","",AM286)</f>
        <v>5.183999999999999E-2</v>
      </c>
      <c r="AP281" s="537">
        <f t="shared" ref="AP281" si="209">+IF(AN286="","",AN286)</f>
        <v>0.6</v>
      </c>
      <c r="AQ281" s="540" t="str">
        <f t="shared" ref="AQ281" si="210">+IF(W281="Leve","No requiere plan de acción",IF(W281="Menor","Bajo",IF(W281="Moderado","Moderado",IF(W281="Mayor","Alto",IF(W281="Catastrófico","Extremo",IF(W281="",""))))))</f>
        <v>No requiere plan de acción</v>
      </c>
      <c r="AR281" s="508" t="s">
        <v>598</v>
      </c>
      <c r="AS281" s="508" t="s">
        <v>598</v>
      </c>
      <c r="AT281" s="511">
        <v>46142</v>
      </c>
      <c r="AU281" s="508" t="s">
        <v>995</v>
      </c>
      <c r="AV281" s="511">
        <v>46146</v>
      </c>
      <c r="AW281" s="532" t="s">
        <v>1137</v>
      </c>
      <c r="AX281" s="508"/>
      <c r="AY281" s="508"/>
      <c r="AZ281" s="514"/>
      <c r="BA281" s="517" t="s">
        <v>998</v>
      </c>
      <c r="BB281" s="517" t="s">
        <v>325</v>
      </c>
      <c r="BC281" s="517" t="s">
        <v>324</v>
      </c>
      <c r="BD281" s="517" t="s">
        <v>1001</v>
      </c>
      <c r="BE281" s="517" t="s">
        <v>324</v>
      </c>
      <c r="BF281" s="517" t="s">
        <v>946</v>
      </c>
      <c r="BG281" s="517" t="s">
        <v>946</v>
      </c>
      <c r="BH281" s="517" t="s">
        <v>324</v>
      </c>
      <c r="BI281" s="517" t="s">
        <v>1004</v>
      </c>
      <c r="BJ281" s="535" t="s">
        <v>1005</v>
      </c>
      <c r="BK281" s="535" t="s">
        <v>1006</v>
      </c>
      <c r="BL281" s="535" t="s">
        <v>1007</v>
      </c>
      <c r="BM281" s="535" t="s">
        <v>1008</v>
      </c>
      <c r="BN281" s="517" t="s">
        <v>1009</v>
      </c>
      <c r="BO281" s="517" t="s">
        <v>1010</v>
      </c>
      <c r="BP281" s="536">
        <v>1</v>
      </c>
      <c r="BQ281" s="535" t="s">
        <v>1011</v>
      </c>
      <c r="BR281" s="418"/>
      <c r="BS281" s="418"/>
      <c r="BT281" s="418"/>
      <c r="BU281" s="418"/>
    </row>
    <row r="282" spans="1:73" ht="82.5" x14ac:dyDescent="0.25">
      <c r="A282" s="554"/>
      <c r="B282" s="554"/>
      <c r="C282" s="557"/>
      <c r="D282" s="557"/>
      <c r="E282" s="564"/>
      <c r="F282" s="564"/>
      <c r="G282" s="564"/>
      <c r="H282" s="542"/>
      <c r="I282" s="422"/>
      <c r="J282" s="557"/>
      <c r="K282" s="558"/>
      <c r="L282" s="557"/>
      <c r="M282" s="558"/>
      <c r="N282" s="561"/>
      <c r="O282" s="514"/>
      <c r="P282" s="562"/>
      <c r="Q282" s="558"/>
      <c r="R282" s="558"/>
      <c r="S282" s="557"/>
      <c r="T282" s="561"/>
      <c r="U282" s="509"/>
      <c r="V282" s="561"/>
      <c r="W282" s="509"/>
      <c r="X282" s="348">
        <v>2</v>
      </c>
      <c r="Y282" s="419" t="s">
        <v>987</v>
      </c>
      <c r="Z282" s="419" t="s">
        <v>988</v>
      </c>
      <c r="AA282" s="419"/>
      <c r="AB282" s="424" t="str">
        <f t="shared" si="201"/>
        <v xml:space="preserve">Comisiones Primera de Plan de desarrollo y ordenamiento territorial - Profesional Especializado o Profesional Universitario Verifica el cumplimiento de los requisitos a partir de la radicación de las ponencias, porque la revisión de la radicación, texto del proyecto de Acuerdo, distribución a las Comisiones lo realizan los funcionarios de la Secretaría General. </v>
      </c>
      <c r="AC282" s="419" t="s">
        <v>143</v>
      </c>
      <c r="AD282" s="378">
        <f>+IFERROR(VLOOKUP($AC282,'4 FORMULAS'!$B$50:$C$52,2,0),"")</f>
        <v>0.25</v>
      </c>
      <c r="AE282" s="423" t="s">
        <v>149</v>
      </c>
      <c r="AF282" s="420" t="s">
        <v>155</v>
      </c>
      <c r="AG282" s="378">
        <f>+IFERROR(VLOOKUP($AF282,'4 FORMULAS'!$B$53:$C$54,2,0),"")</f>
        <v>0.15</v>
      </c>
      <c r="AH282" s="421" t="s">
        <v>145</v>
      </c>
      <c r="AI282" s="421" t="s">
        <v>146</v>
      </c>
      <c r="AJ282" s="421" t="s">
        <v>147</v>
      </c>
      <c r="AK282" s="421" t="s">
        <v>148</v>
      </c>
      <c r="AL282" s="378">
        <f t="shared" si="189"/>
        <v>0.4</v>
      </c>
      <c r="AM282" s="378">
        <f>IF(AE282='4 FORMULAS'!$D$50,AM281-(AM281*AL282),AM281)</f>
        <v>0.14399999999999999</v>
      </c>
      <c r="AN282" s="423">
        <v>0.6</v>
      </c>
      <c r="AO282" s="538"/>
      <c r="AP282" s="538"/>
      <c r="AQ282" s="509"/>
      <c r="AR282" s="509"/>
      <c r="AS282" s="509"/>
      <c r="AT282" s="512"/>
      <c r="AU282" s="509"/>
      <c r="AV282" s="512"/>
      <c r="AW282" s="533"/>
      <c r="AX282" s="509"/>
      <c r="AY282" s="509"/>
      <c r="AZ282" s="514"/>
      <c r="BA282" s="518"/>
      <c r="BB282" s="518"/>
      <c r="BC282" s="518"/>
      <c r="BD282" s="518"/>
      <c r="BE282" s="518"/>
      <c r="BF282" s="518"/>
      <c r="BG282" s="518"/>
      <c r="BH282" s="518"/>
      <c r="BI282" s="518"/>
      <c r="BJ282" s="535"/>
      <c r="BK282" s="535"/>
      <c r="BL282" s="535"/>
      <c r="BM282" s="535"/>
      <c r="BN282" s="518"/>
      <c r="BO282" s="518"/>
      <c r="BP282" s="535"/>
      <c r="BQ282" s="535"/>
      <c r="BR282" s="418"/>
      <c r="BS282" s="418"/>
      <c r="BT282" s="418"/>
      <c r="BU282" s="418"/>
    </row>
    <row r="283" spans="1:73" ht="66" x14ac:dyDescent="0.25">
      <c r="A283" s="554"/>
      <c r="B283" s="554"/>
      <c r="C283" s="557"/>
      <c r="D283" s="557"/>
      <c r="E283" s="564"/>
      <c r="F283" s="564"/>
      <c r="G283" s="564"/>
      <c r="H283" s="542"/>
      <c r="I283" s="422"/>
      <c r="J283" s="557"/>
      <c r="K283" s="558"/>
      <c r="L283" s="557"/>
      <c r="M283" s="558"/>
      <c r="N283" s="561"/>
      <c r="O283" s="514"/>
      <c r="P283" s="562"/>
      <c r="Q283" s="558"/>
      <c r="R283" s="558"/>
      <c r="S283" s="557"/>
      <c r="T283" s="561"/>
      <c r="U283" s="509"/>
      <c r="V283" s="561"/>
      <c r="W283" s="509"/>
      <c r="X283" s="348">
        <v>3</v>
      </c>
      <c r="Y283" s="419" t="s">
        <v>989</v>
      </c>
      <c r="Z283" s="419" t="s">
        <v>988</v>
      </c>
      <c r="AA283" s="419"/>
      <c r="AB283" s="424" t="str">
        <f t="shared" si="201"/>
        <v xml:space="preserve">Comisión Gobierno - Profesional Especializado o Profesional Universitario Verifica el cumplimiento de los requisitos a partir de la radicación de las ponencias, porque la revisión de la radicación, texto del proyecto de Acuerdo, distribución a las Comisiones lo realizan los funcionarios de la Secretaría General. </v>
      </c>
      <c r="AC283" s="419" t="s">
        <v>143</v>
      </c>
      <c r="AD283" s="378">
        <f>+IFERROR(VLOOKUP($AC283,'4 FORMULAS'!$B$50:$C$52,2,0),"")</f>
        <v>0.25</v>
      </c>
      <c r="AE283" s="423" t="s">
        <v>149</v>
      </c>
      <c r="AF283" s="420" t="s">
        <v>155</v>
      </c>
      <c r="AG283" s="378">
        <f>+IFERROR(VLOOKUP($AF283,'4 FORMULAS'!$B$53:$C$54,2,0),"")</f>
        <v>0.15</v>
      </c>
      <c r="AH283" s="421" t="s">
        <v>145</v>
      </c>
      <c r="AI283" s="421" t="s">
        <v>146</v>
      </c>
      <c r="AJ283" s="421" t="s">
        <v>147</v>
      </c>
      <c r="AK283" s="421" t="s">
        <v>148</v>
      </c>
      <c r="AL283" s="378">
        <f t="shared" si="189"/>
        <v>0.4</v>
      </c>
      <c r="AM283" s="378">
        <f>IF(AE283='4 FORMULAS'!$D$50,AM282-(AM282*AL283),AM282)</f>
        <v>8.6399999999999991E-2</v>
      </c>
      <c r="AN283" s="423">
        <v>0.6</v>
      </c>
      <c r="AO283" s="538"/>
      <c r="AP283" s="538"/>
      <c r="AQ283" s="509"/>
      <c r="AR283" s="509"/>
      <c r="AS283" s="509"/>
      <c r="AT283" s="512"/>
      <c r="AU283" s="509"/>
      <c r="AV283" s="512"/>
      <c r="AW283" s="533"/>
      <c r="AX283" s="509"/>
      <c r="AY283" s="509"/>
      <c r="AZ283" s="514"/>
      <c r="BA283" s="518"/>
      <c r="BB283" s="518"/>
      <c r="BC283" s="518"/>
      <c r="BD283" s="518"/>
      <c r="BE283" s="518"/>
      <c r="BF283" s="518"/>
      <c r="BG283" s="518"/>
      <c r="BH283" s="518"/>
      <c r="BI283" s="518"/>
      <c r="BJ283" s="535"/>
      <c r="BK283" s="535"/>
      <c r="BL283" s="535"/>
      <c r="BM283" s="535"/>
      <c r="BN283" s="518"/>
      <c r="BO283" s="518"/>
      <c r="BP283" s="535"/>
      <c r="BQ283" s="535"/>
      <c r="BR283" s="418"/>
      <c r="BS283" s="418"/>
      <c r="BT283" s="418"/>
      <c r="BU283" s="418"/>
    </row>
    <row r="284" spans="1:73" ht="66" x14ac:dyDescent="0.25">
      <c r="A284" s="554"/>
      <c r="B284" s="554"/>
      <c r="C284" s="557"/>
      <c r="D284" s="557"/>
      <c r="E284" s="564"/>
      <c r="F284" s="564"/>
      <c r="G284" s="564"/>
      <c r="H284" s="542"/>
      <c r="I284" s="422"/>
      <c r="J284" s="557"/>
      <c r="K284" s="558"/>
      <c r="L284" s="557"/>
      <c r="M284" s="558"/>
      <c r="N284" s="561"/>
      <c r="O284" s="514"/>
      <c r="P284" s="562"/>
      <c r="Q284" s="558"/>
      <c r="R284" s="558"/>
      <c r="S284" s="557"/>
      <c r="T284" s="561"/>
      <c r="U284" s="509"/>
      <c r="V284" s="561"/>
      <c r="W284" s="509"/>
      <c r="X284" s="348">
        <v>4</v>
      </c>
      <c r="Y284" s="419" t="s">
        <v>990</v>
      </c>
      <c r="Z284" s="419" t="s">
        <v>988</v>
      </c>
      <c r="AA284" s="419"/>
      <c r="AB284" s="424" t="str">
        <f t="shared" si="201"/>
        <v xml:space="preserve">Comisión Hacienda - Profesional Especializado o Profesional Universitario Verifica el cumplimiento de los requisitos a partir de la radicación de las ponencias, porque la revisión de la radicación, texto del proyecto de Acuerdo, distribución a las Comisiones lo realizan los funcionarios de la Secretaría General. </v>
      </c>
      <c r="AC284" s="419" t="s">
        <v>143</v>
      </c>
      <c r="AD284" s="378">
        <f>+IFERROR(VLOOKUP($AC284,'4 FORMULAS'!$B$50:$C$52,2,0),"")</f>
        <v>0.25</v>
      </c>
      <c r="AE284" s="423" t="s">
        <v>149</v>
      </c>
      <c r="AF284" s="420" t="s">
        <v>155</v>
      </c>
      <c r="AG284" s="378">
        <f>+IFERROR(VLOOKUP($AF284,'4 FORMULAS'!$B$53:$C$54,2,0),"")</f>
        <v>0.15</v>
      </c>
      <c r="AH284" s="421" t="s">
        <v>145</v>
      </c>
      <c r="AI284" s="421" t="s">
        <v>146</v>
      </c>
      <c r="AJ284" s="421" t="s">
        <v>147</v>
      </c>
      <c r="AK284" s="421" t="s">
        <v>148</v>
      </c>
      <c r="AL284" s="378">
        <f t="shared" si="189"/>
        <v>0.4</v>
      </c>
      <c r="AM284" s="378">
        <f>IF(AE284='4 FORMULAS'!$D$50,AM283-(AM283*AL284),AM283)</f>
        <v>5.183999999999999E-2</v>
      </c>
      <c r="AN284" s="423">
        <v>0.6</v>
      </c>
      <c r="AO284" s="538"/>
      <c r="AP284" s="538"/>
      <c r="AQ284" s="509"/>
      <c r="AR284" s="509"/>
      <c r="AS284" s="509"/>
      <c r="AT284" s="512"/>
      <c r="AU284" s="509"/>
      <c r="AV284" s="512"/>
      <c r="AW284" s="533"/>
      <c r="AX284" s="509"/>
      <c r="AY284" s="509"/>
      <c r="AZ284" s="514"/>
      <c r="BA284" s="518"/>
      <c r="BB284" s="518"/>
      <c r="BC284" s="518"/>
      <c r="BD284" s="518"/>
      <c r="BE284" s="518"/>
      <c r="BF284" s="518"/>
      <c r="BG284" s="518"/>
      <c r="BH284" s="518"/>
      <c r="BI284" s="518"/>
      <c r="BJ284" s="535"/>
      <c r="BK284" s="535"/>
      <c r="BL284" s="535"/>
      <c r="BM284" s="535"/>
      <c r="BN284" s="518"/>
      <c r="BO284" s="518"/>
      <c r="BP284" s="535"/>
      <c r="BQ284" s="535"/>
      <c r="BR284" s="418"/>
      <c r="BS284" s="418"/>
      <c r="BT284" s="418"/>
      <c r="BU284" s="418"/>
    </row>
    <row r="285" spans="1:73" ht="16.5" x14ac:dyDescent="0.25">
      <c r="A285" s="554"/>
      <c r="B285" s="554"/>
      <c r="C285" s="557"/>
      <c r="D285" s="557"/>
      <c r="E285" s="564"/>
      <c r="F285" s="564"/>
      <c r="G285" s="564"/>
      <c r="H285" s="542"/>
      <c r="I285" s="422"/>
      <c r="J285" s="557"/>
      <c r="K285" s="558"/>
      <c r="L285" s="557"/>
      <c r="M285" s="558"/>
      <c r="N285" s="561"/>
      <c r="O285" s="514"/>
      <c r="P285" s="562"/>
      <c r="Q285" s="558"/>
      <c r="R285" s="558"/>
      <c r="S285" s="557"/>
      <c r="T285" s="561"/>
      <c r="U285" s="509"/>
      <c r="V285" s="561"/>
      <c r="W285" s="509"/>
      <c r="X285" s="348">
        <v>5</v>
      </c>
      <c r="Y285" s="334"/>
      <c r="Z285" s="334"/>
      <c r="AA285" s="334"/>
      <c r="AB285" s="376" t="str">
        <f t="shared" si="201"/>
        <v xml:space="preserve">  </v>
      </c>
      <c r="AC285" s="419"/>
      <c r="AD285" s="378" t="str">
        <f>+IFERROR(VLOOKUP($AC285,'4 FORMULAS'!$B$50:$C$52,2,0),"")</f>
        <v/>
      </c>
      <c r="AE285" s="423"/>
      <c r="AF285" s="420"/>
      <c r="AG285" s="378" t="str">
        <f>+IFERROR(VLOOKUP($AF285,'4 FORMULAS'!$B$53:$C$54,2,0),"")</f>
        <v/>
      </c>
      <c r="AH285" s="421"/>
      <c r="AI285" s="421"/>
      <c r="AJ285" s="421"/>
      <c r="AK285" s="421"/>
      <c r="AL285" s="378" t="str">
        <f t="shared" si="189"/>
        <v/>
      </c>
      <c r="AM285" s="378">
        <f>IF(AE285='4 FORMULAS'!$D$50,AM284-(AM284*AL285),AM284)</f>
        <v>5.183999999999999E-2</v>
      </c>
      <c r="AN285" s="423">
        <v>0.6</v>
      </c>
      <c r="AO285" s="538"/>
      <c r="AP285" s="538"/>
      <c r="AQ285" s="509"/>
      <c r="AR285" s="509"/>
      <c r="AS285" s="509"/>
      <c r="AT285" s="512"/>
      <c r="AU285" s="509"/>
      <c r="AV285" s="512"/>
      <c r="AW285" s="533"/>
      <c r="AX285" s="509"/>
      <c r="AY285" s="509"/>
      <c r="AZ285" s="514"/>
      <c r="BA285" s="518"/>
      <c r="BB285" s="518"/>
      <c r="BC285" s="518"/>
      <c r="BD285" s="518"/>
      <c r="BE285" s="518"/>
      <c r="BF285" s="518"/>
      <c r="BG285" s="518"/>
      <c r="BH285" s="518"/>
      <c r="BI285" s="518"/>
      <c r="BJ285" s="535"/>
      <c r="BK285" s="535"/>
      <c r="BL285" s="535"/>
      <c r="BM285" s="535"/>
      <c r="BN285" s="518"/>
      <c r="BO285" s="518"/>
      <c r="BP285" s="535"/>
      <c r="BQ285" s="535"/>
      <c r="BR285" s="418"/>
      <c r="BS285" s="418"/>
      <c r="BT285" s="418"/>
      <c r="BU285" s="418"/>
    </row>
    <row r="286" spans="1:73" ht="17.25" thickBot="1" x14ac:dyDescent="0.3">
      <c r="A286" s="555"/>
      <c r="B286" s="555"/>
      <c r="C286" s="557"/>
      <c r="D286" s="557"/>
      <c r="E286" s="565"/>
      <c r="F286" s="565"/>
      <c r="G286" s="565"/>
      <c r="H286" s="542"/>
      <c r="I286" s="422"/>
      <c r="J286" s="557"/>
      <c r="K286" s="558"/>
      <c r="L286" s="557"/>
      <c r="M286" s="558"/>
      <c r="N286" s="561"/>
      <c r="O286" s="514"/>
      <c r="P286" s="562"/>
      <c r="Q286" s="558"/>
      <c r="R286" s="558"/>
      <c r="S286" s="557"/>
      <c r="T286" s="561"/>
      <c r="U286" s="510"/>
      <c r="V286" s="561"/>
      <c r="W286" s="510"/>
      <c r="X286" s="348">
        <v>6</v>
      </c>
      <c r="Y286" s="334"/>
      <c r="Z286" s="334"/>
      <c r="AA286" s="334"/>
      <c r="AB286" s="376" t="str">
        <f t="shared" si="201"/>
        <v xml:space="preserve">  </v>
      </c>
      <c r="AC286" s="419"/>
      <c r="AD286" s="378" t="str">
        <f>+IFERROR(VLOOKUP($AC286,'4 FORMULAS'!$B$50:$C$52,2,0),"")</f>
        <v/>
      </c>
      <c r="AE286" s="423"/>
      <c r="AF286" s="420"/>
      <c r="AG286" s="378" t="str">
        <f>+IFERROR(VLOOKUP($AF286,'4 FORMULAS'!$B$53:$C$54,2,0),"")</f>
        <v/>
      </c>
      <c r="AH286" s="421"/>
      <c r="AI286" s="421"/>
      <c r="AJ286" s="421"/>
      <c r="AK286" s="421"/>
      <c r="AL286" s="378" t="str">
        <f t="shared" si="189"/>
        <v/>
      </c>
      <c r="AM286" s="378">
        <f>IF(AE286='4 FORMULAS'!$D$50,AM285-(AM285*AL286),AM285)</f>
        <v>5.183999999999999E-2</v>
      </c>
      <c r="AN286" s="423">
        <v>0.6</v>
      </c>
      <c r="AO286" s="539"/>
      <c r="AP286" s="539"/>
      <c r="AQ286" s="510"/>
      <c r="AR286" s="510"/>
      <c r="AS286" s="510"/>
      <c r="AT286" s="513"/>
      <c r="AU286" s="510"/>
      <c r="AV286" s="513"/>
      <c r="AW286" s="534"/>
      <c r="AX286" s="510"/>
      <c r="AY286" s="510"/>
      <c r="AZ286" s="514"/>
      <c r="BA286" s="519"/>
      <c r="BB286" s="519"/>
      <c r="BC286" s="519"/>
      <c r="BD286" s="519"/>
      <c r="BE286" s="519"/>
      <c r="BF286" s="519"/>
      <c r="BG286" s="519"/>
      <c r="BH286" s="519"/>
      <c r="BI286" s="519"/>
      <c r="BJ286" s="535"/>
      <c r="BK286" s="535"/>
      <c r="BL286" s="535"/>
      <c r="BM286" s="535"/>
      <c r="BN286" s="519"/>
      <c r="BO286" s="519"/>
      <c r="BP286" s="535"/>
      <c r="BQ286" s="535"/>
      <c r="BR286" s="418"/>
      <c r="BS286" s="418"/>
      <c r="BT286" s="418"/>
      <c r="BU286" s="418"/>
    </row>
    <row r="287" spans="1:73" ht="43.5" customHeight="1" x14ac:dyDescent="0.25">
      <c r="A287" s="556" t="s">
        <v>658</v>
      </c>
      <c r="B287" s="556" t="s">
        <v>984</v>
      </c>
      <c r="C287" s="557" t="s">
        <v>178</v>
      </c>
      <c r="D287" s="557" t="s">
        <v>372</v>
      </c>
      <c r="E287" s="563" t="s">
        <v>978</v>
      </c>
      <c r="F287" s="563" t="s">
        <v>979</v>
      </c>
      <c r="G287" s="563" t="s">
        <v>980</v>
      </c>
      <c r="H287" s="542" t="str">
        <f>+CONCATENATE(D287," ",E287," "," ",F287," ",G287)</f>
        <v>Posibilidad de incumplimiento de los objetivos por la falta de mecanismos de verificación y control en el registro de ingreso de los funcionarios citados o sus delegados a la sesión, así como inconsistencias en el diligenciamiento manual de la planilla,  a causa del uso incorrecto de los formatos estandarizados, lo que ocasiona las inconsistencias en la trazabilidad y veracidad de la asistencia de los funcionarios.</v>
      </c>
      <c r="I287" s="422"/>
      <c r="J287" s="557" t="s">
        <v>193</v>
      </c>
      <c r="K287" s="558" t="str">
        <f>IFERROR(VLOOKUP('2 MAPA FINAL'!$J287,Tabla3[],2,0),"")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87" s="557">
        <v>240</v>
      </c>
      <c r="M287" s="558" t="str">
        <f>+IF(L287="","",IF(L287&lt;='3 FORMULA PROBABILIDADES'!$S$9,'3 FORMULA PROBABILIDADES'!$Q$9,IF(L287&lt;='3 FORMULA PROBABILIDADES'!$S$10,'3 FORMULA PROBABILIDADES'!$Q$10,IF(L287&lt;='3 FORMULA PROBABILIDADES'!$S$11,'3 FORMULA PROBABILIDADES'!$Q$11,IF(L287&lt;='3 FORMULA PROBABILIDADES'!$S$12,'3 FORMULA PROBABILIDADES'!$Q$12,IF(L287&gt;='3 FORMULA PROBABILIDADES'!$R$13,'3 FORMULA PROBABILIDADES'!$Q$13,""))))))</f>
        <v>La actividad que conlleva el riesgo se ejecuta de 25 a 500 veces por año</v>
      </c>
      <c r="N287" s="560">
        <f>+IF(M287="","",IF(M287='3 FORMULA PROBABILIDADES'!$Q$9, '3 FORMULA PROBABILIDADES'!$T$9,IF(M287='3 FORMULA PROBABILIDADES'!$Q$10, '3 FORMULA PROBABILIDADES'!$T$10,IF(M287='3 FORMULA PROBABILIDADES'!$Q$11, '3 FORMULA PROBABILIDADES'!$T$11,IF(M287='3 FORMULA PROBABILIDADES'!$Q$12, '3 FORMULA PROBABILIDADES'!$T$12,IF(M287='3 FORMULA PROBABILIDADES'!$Q$13, '3 FORMULA PROBABILIDADES'!$T$13))))))</f>
        <v>0.6</v>
      </c>
      <c r="O287" s="510" t="str">
        <f>+IF(M287="","",IF(M287='3 FORMULA PROBABILIDADES'!$Q$9, '3 FORMULA PROBABILIDADES'!$P$9,IF(M287='3 FORMULA PROBABILIDADES'!$Q$10, '3 FORMULA PROBABILIDADES'!$P$10,IF(M287='3 FORMULA PROBABILIDADES'!$Q$11, '3 FORMULA PROBABILIDADES'!$P$11,IF(M287='3 FORMULA PROBABILIDADES'!$Q$12, '3 FORMULA PROBABILIDADES'!$P$12,IF(M287='3 FORMULA PROBABILIDADES'!$Q$13, '3 FORMULA PROBABILIDADES'!$P$13))))))</f>
        <v>Media</v>
      </c>
      <c r="P287" s="562" t="s">
        <v>263</v>
      </c>
      <c r="Q287" s="558" t="str">
        <f>+IF(P287="","",IF(P287="N/A","",IF(OR(P287='3 FORMULA PROBABILIDADES'!$X$9, P287='3 FORMULA PROBABILIDADES'!$Y$9), '3 FORMULA PROBABILIDADES'!$W$9,IF(OR(P287='3 FORMULA PROBABILIDADES'!$X$10, P287='3 FORMULA PROBABILIDADES'!$Y$10), '3 FORMULA PROBABILIDADES'!$W$10,IF(OR(P287='3 FORMULA PROBABILIDADES'!$X$11, P287='3 FORMULA PROBABILIDADES'!$Y$11), '3 FORMULA PROBABILIDADES'!$W$11,IF(OR(P287='3 FORMULA PROBABILIDADES'!$X$12, P287='3 FORMULA PROBABILIDADES'!$Y$12), '3 FORMULA PROBABILIDADES'!$W$12,IF(OR(P287='3 FORMULA PROBABILIDADES'!$X$13, P287='3 FORMULA PROBABILIDADES'!$Y$13), '3 FORMULA PROBABILIDADES'!$W$13)))))))</f>
        <v/>
      </c>
      <c r="R287" s="558" t="str">
        <f>+IF(P287="","",IF(P287="N/A","",IF(OR(P287='3 FORMULA PROBABILIDADES'!$X$9, P287='3 FORMULA PROBABILIDADES'!$Y$9), '3 FORMULA PROBABILIDADES'!$V$9,IF(OR(P287='3 FORMULA PROBABILIDADES'!$X$10, P287='3 FORMULA PROBABILIDADES'!$Y$10), '3 FORMULA PROBABILIDADES'!$V$10,IF(OR(P287='3 FORMULA PROBABILIDADES'!$X$11, P287='3 FORMULA PROBABILIDADES'!$Y$11), '3 FORMULA PROBABILIDADES'!$V$11,IF(OR(P287='3 FORMULA PROBABILIDADES'!$X$12, P287='3 FORMULA PROBABILIDADES'!$Y$12), '3 FORMULA PROBABILIDADES'!$V$12,IF(OR(P287='3 FORMULA PROBABILIDADES'!$X$13, P287='3 FORMULA PROBABILIDADES'!$Y$13), '3 FORMULA PROBABILIDADES'!$V$13)))))))</f>
        <v/>
      </c>
      <c r="S287" s="562" t="s">
        <v>379</v>
      </c>
      <c r="T287" s="560">
        <f>+IF(S287="","",IF(S287="N/A","",IF(OR(S287='3 FORMULA PROBABILIDADES'!$X$9, S287='3 FORMULA PROBABILIDADES'!$Y$9), '3 FORMULA PROBABILIDADES'!$W$9,IF(OR(S287='3 FORMULA PROBABILIDADES'!$X$10, S287='3 FORMULA PROBABILIDADES'!$Y$10), '3 FORMULA PROBABILIDADES'!$W$10,IF(OR(S287='3 FORMULA PROBABILIDADES'!$X$11, S287='3 FORMULA PROBABILIDADES'!$Y$11), '3 FORMULA PROBABILIDADES'!$W$11,IF(OR(S287='3 FORMULA PROBABILIDADES'!$X$12, S287='3 FORMULA PROBABILIDADES'!$Y$12), '3 FORMULA PROBABILIDADES'!$W$12,IF(OR(S287='3 FORMULA PROBABILIDADES'!$X$13, S287='3 FORMULA PROBABILIDADES'!$Y$13), '3 FORMULA PROBABILIDADES'!$W$13)))))))</f>
        <v>0.2</v>
      </c>
      <c r="U287" s="540" t="str">
        <f>+IF(S287="","",IF(S287="N/A","",IF(OR(S287='3 FORMULA PROBABILIDADES'!$X$9, S287='3 FORMULA PROBABILIDADES'!$Y$9), '3 FORMULA PROBABILIDADES'!$V$9,IF(OR(S287='3 FORMULA PROBABILIDADES'!$X$10, S287='3 FORMULA PROBABILIDADES'!$Y$10), '3 FORMULA PROBABILIDADES'!$V$10,IF(OR(S287='3 FORMULA PROBABILIDADES'!$X$11, S287='3 FORMULA PROBABILIDADES'!$Y$11), '3 FORMULA PROBABILIDADES'!$V$11,IF(OR(S287='3 FORMULA PROBABILIDADES'!$X$12, S287='3 FORMULA PROBABILIDADES'!$Y$12), '3 FORMULA PROBABILIDADES'!$V$12,IF(OR(S287='3 FORMULA PROBABILIDADES'!$X$13, S287='3 FORMULA PROBABILIDADES'!$Y$13), '3 FORMULA PROBABILIDADES'!$V$13)))))))</f>
        <v>Leve</v>
      </c>
      <c r="V287" s="560">
        <f t="shared" ref="V287" si="211">+IF(Q287="",T287,IF(T287="",Q287,IF(Q287&gt;T287,Q287,T287)))</f>
        <v>0.2</v>
      </c>
      <c r="W287" s="540" t="str">
        <f>+IF(V287="","",IF(V287='3 FORMULA PROBABILIDADES'!$W$9, '3 FORMULA PROBABILIDADES'!$V$9,IF(V287='3 FORMULA PROBABILIDADES'!$W$10, '3 FORMULA PROBABILIDADES'!$V$10,IF(V287='3 FORMULA PROBABILIDADES'!$W$11, '3 FORMULA PROBABILIDADES'!$V$11,IF(V287='3 FORMULA PROBABILIDADES'!$W$12, '3 FORMULA PROBABILIDADES'!$V$12,IF(V287='3 FORMULA PROBABILIDADES'!$W$13, '3 FORMULA PROBABILIDADES'!$V$13))))))</f>
        <v>Leve</v>
      </c>
      <c r="X287" s="348">
        <v>1</v>
      </c>
      <c r="Y287" s="419" t="s">
        <v>991</v>
      </c>
      <c r="Z287" s="419" t="s">
        <v>992</v>
      </c>
      <c r="AA287" s="419"/>
      <c r="AB287" s="424" t="str">
        <f t="shared" si="201"/>
        <v xml:space="preserve">El funcionario designado, elabora la planilla con base en el orden del día para prevenir errores y la hora de llegada se registra en el momento en que cada persona asiste. </v>
      </c>
      <c r="AC287" s="419" t="s">
        <v>143</v>
      </c>
      <c r="AD287" s="378">
        <f>+IFERROR(VLOOKUP($AC287,'4 FORMULAS'!$B$50:$C$52,2,0),"")</f>
        <v>0.25</v>
      </c>
      <c r="AE287" s="423" t="s">
        <v>149</v>
      </c>
      <c r="AF287" s="420" t="s">
        <v>155</v>
      </c>
      <c r="AG287" s="378">
        <f>+IFERROR(VLOOKUP($AF287,'4 FORMULAS'!$B$53:$C$54,2,0),"")</f>
        <v>0.15</v>
      </c>
      <c r="AH287" s="421" t="s">
        <v>145</v>
      </c>
      <c r="AI287" s="421" t="s">
        <v>146</v>
      </c>
      <c r="AJ287" s="421" t="s">
        <v>158</v>
      </c>
      <c r="AK287" s="421" t="s">
        <v>148</v>
      </c>
      <c r="AL287" s="378">
        <f t="shared" si="189"/>
        <v>0.4</v>
      </c>
      <c r="AM287" s="378">
        <f>IF(AE287='4 FORMULAS'!$D$50,N287-(N287*AL287),N287)</f>
        <v>0.36</v>
      </c>
      <c r="AN287" s="378">
        <f>IF(AE287='4 FORMULAS'!$D$52,$V287-($V287*$AL287),$V287)</f>
        <v>0.2</v>
      </c>
      <c r="AO287" s="537">
        <f t="shared" ref="AO287" si="212">+IF(AM292="","",AM292)</f>
        <v>0.36</v>
      </c>
      <c r="AP287" s="537">
        <f t="shared" ref="AP287" si="213">+IF(AN292="","",AN292)</f>
        <v>0.2</v>
      </c>
      <c r="AQ287" s="540" t="str">
        <f t="shared" ref="AQ287" si="214">+IF(W287="Leve","No requiere plan de acción",IF(W287="Menor","Bajo",IF(W287="Moderado","Moderado",IF(W287="Mayor","Alto",IF(W287="Catastrófico","Extremo",IF(W287="",""))))))</f>
        <v>No requiere plan de acción</v>
      </c>
      <c r="AR287" s="508" t="s">
        <v>598</v>
      </c>
      <c r="AS287" s="508" t="s">
        <v>598</v>
      </c>
      <c r="AT287" s="511">
        <v>46142</v>
      </c>
      <c r="AU287" s="508" t="s">
        <v>996</v>
      </c>
      <c r="AV287" s="511">
        <v>46146</v>
      </c>
      <c r="AW287" s="532" t="s">
        <v>1138</v>
      </c>
      <c r="AX287" s="508"/>
      <c r="AY287" s="508"/>
      <c r="AZ287" s="514"/>
      <c r="BA287" s="517" t="s">
        <v>999</v>
      </c>
      <c r="BB287" s="517" t="s">
        <v>325</v>
      </c>
      <c r="BC287" s="517" t="s">
        <v>324</v>
      </c>
      <c r="BD287" s="517" t="s">
        <v>1002</v>
      </c>
      <c r="BE287" s="517" t="s">
        <v>324</v>
      </c>
      <c r="BF287" s="517" t="s">
        <v>946</v>
      </c>
      <c r="BG287" s="517" t="s">
        <v>946</v>
      </c>
      <c r="BH287" s="517" t="s">
        <v>324</v>
      </c>
      <c r="BI287" s="543"/>
      <c r="BJ287" s="546"/>
      <c r="BK287" s="546"/>
      <c r="BL287" s="546"/>
      <c r="BM287" s="546"/>
      <c r="BN287" s="517"/>
      <c r="BO287" s="517"/>
      <c r="BP287" s="535"/>
      <c r="BQ287" s="535" t="s">
        <v>1012</v>
      </c>
      <c r="BR287" s="418"/>
      <c r="BS287" s="418"/>
      <c r="BT287" s="418"/>
      <c r="BU287" s="418"/>
    </row>
    <row r="288" spans="1:73" ht="16.5" x14ac:dyDescent="0.25">
      <c r="A288" s="554"/>
      <c r="B288" s="554"/>
      <c r="C288" s="557"/>
      <c r="D288" s="557"/>
      <c r="E288" s="564"/>
      <c r="F288" s="564"/>
      <c r="G288" s="564"/>
      <c r="H288" s="542"/>
      <c r="I288" s="422"/>
      <c r="J288" s="557"/>
      <c r="K288" s="558"/>
      <c r="L288" s="557"/>
      <c r="M288" s="558"/>
      <c r="N288" s="561"/>
      <c r="O288" s="514"/>
      <c r="P288" s="562"/>
      <c r="Q288" s="558"/>
      <c r="R288" s="558"/>
      <c r="S288" s="562"/>
      <c r="T288" s="561"/>
      <c r="U288" s="509"/>
      <c r="V288" s="561"/>
      <c r="W288" s="509"/>
      <c r="X288" s="348">
        <v>2</v>
      </c>
      <c r="Y288" s="334"/>
      <c r="Z288" s="334"/>
      <c r="AA288" s="334"/>
      <c r="AB288" s="376" t="str">
        <f t="shared" si="201"/>
        <v xml:space="preserve">  </v>
      </c>
      <c r="AC288" s="419"/>
      <c r="AD288" s="378" t="str">
        <f>+IFERROR(VLOOKUP($AC288,'4 FORMULAS'!$B$50:$C$52,2,0),"")</f>
        <v/>
      </c>
      <c r="AE288" s="423"/>
      <c r="AF288" s="420"/>
      <c r="AG288" s="378" t="str">
        <f>+IFERROR(VLOOKUP($AF288,'4 FORMULAS'!$B$53:$C$54,2,0),"")</f>
        <v/>
      </c>
      <c r="AH288" s="421"/>
      <c r="AI288" s="421"/>
      <c r="AJ288" s="421"/>
      <c r="AK288" s="421"/>
      <c r="AL288" s="378" t="str">
        <f t="shared" si="189"/>
        <v/>
      </c>
      <c r="AM288" s="378">
        <f>IF(AE288='4 FORMULAS'!$D$50,AM287-(AM287*AL288),AM287)</f>
        <v>0.36</v>
      </c>
      <c r="AN288" s="378">
        <f>IF(AE288='4 FORMULAS'!$D$52,$AN287-(AN287*$AL288),AN287)</f>
        <v>0.2</v>
      </c>
      <c r="AO288" s="538"/>
      <c r="AP288" s="538"/>
      <c r="AQ288" s="509"/>
      <c r="AR288" s="509"/>
      <c r="AS288" s="509"/>
      <c r="AT288" s="512"/>
      <c r="AU288" s="509"/>
      <c r="AV288" s="512"/>
      <c r="AW288" s="533"/>
      <c r="AX288" s="509"/>
      <c r="AY288" s="509"/>
      <c r="AZ288" s="514"/>
      <c r="BA288" s="518"/>
      <c r="BB288" s="518"/>
      <c r="BC288" s="518"/>
      <c r="BD288" s="518"/>
      <c r="BE288" s="518"/>
      <c r="BF288" s="518"/>
      <c r="BG288" s="518"/>
      <c r="BH288" s="518"/>
      <c r="BI288" s="544"/>
      <c r="BJ288" s="546"/>
      <c r="BK288" s="546"/>
      <c r="BL288" s="546"/>
      <c r="BM288" s="546"/>
      <c r="BN288" s="518"/>
      <c r="BO288" s="518"/>
      <c r="BP288" s="535"/>
      <c r="BQ288" s="535"/>
      <c r="BR288" s="418"/>
      <c r="BS288" s="418"/>
      <c r="BT288" s="418"/>
      <c r="BU288" s="418"/>
    </row>
    <row r="289" spans="1:73" ht="16.5" x14ac:dyDescent="0.25">
      <c r="A289" s="554"/>
      <c r="B289" s="554"/>
      <c r="C289" s="557"/>
      <c r="D289" s="557"/>
      <c r="E289" s="564"/>
      <c r="F289" s="564"/>
      <c r="G289" s="564"/>
      <c r="H289" s="542"/>
      <c r="I289" s="422"/>
      <c r="J289" s="557"/>
      <c r="K289" s="558"/>
      <c r="L289" s="557"/>
      <c r="M289" s="558"/>
      <c r="N289" s="561"/>
      <c r="O289" s="514"/>
      <c r="P289" s="562"/>
      <c r="Q289" s="558"/>
      <c r="R289" s="558"/>
      <c r="S289" s="562"/>
      <c r="T289" s="561"/>
      <c r="U289" s="509"/>
      <c r="V289" s="561"/>
      <c r="W289" s="509"/>
      <c r="X289" s="348">
        <v>3</v>
      </c>
      <c r="Y289" s="334"/>
      <c r="Z289" s="334"/>
      <c r="AA289" s="334"/>
      <c r="AB289" s="376" t="str">
        <f t="shared" si="201"/>
        <v xml:space="preserve">  </v>
      </c>
      <c r="AC289" s="419"/>
      <c r="AD289" s="378" t="str">
        <f>+IFERROR(VLOOKUP($AC289,'4 FORMULAS'!$B$50:$C$52,2,0),"")</f>
        <v/>
      </c>
      <c r="AE289" s="423"/>
      <c r="AF289" s="420"/>
      <c r="AG289" s="378" t="str">
        <f>+IFERROR(VLOOKUP($AF289,'4 FORMULAS'!$B$53:$C$54,2,0),"")</f>
        <v/>
      </c>
      <c r="AH289" s="421"/>
      <c r="AI289" s="421"/>
      <c r="AJ289" s="421"/>
      <c r="AK289" s="421"/>
      <c r="AL289" s="378" t="str">
        <f t="shared" si="189"/>
        <v/>
      </c>
      <c r="AM289" s="378">
        <f>IF(AE289='4 FORMULAS'!$D$50,AM288-(AM288*AL289),AM288)</f>
        <v>0.36</v>
      </c>
      <c r="AN289" s="378">
        <f>IF(AE289='4 FORMULAS'!$D$52,$AN288-(AN288*$AL289),AN288)</f>
        <v>0.2</v>
      </c>
      <c r="AO289" s="538"/>
      <c r="AP289" s="538"/>
      <c r="AQ289" s="509"/>
      <c r="AR289" s="509"/>
      <c r="AS289" s="509"/>
      <c r="AT289" s="512"/>
      <c r="AU289" s="509"/>
      <c r="AV289" s="512"/>
      <c r="AW289" s="533"/>
      <c r="AX289" s="509"/>
      <c r="AY289" s="509"/>
      <c r="AZ289" s="514"/>
      <c r="BA289" s="518"/>
      <c r="BB289" s="518"/>
      <c r="BC289" s="518"/>
      <c r="BD289" s="518"/>
      <c r="BE289" s="518"/>
      <c r="BF289" s="518"/>
      <c r="BG289" s="518"/>
      <c r="BH289" s="518"/>
      <c r="BI289" s="544"/>
      <c r="BJ289" s="546"/>
      <c r="BK289" s="546"/>
      <c r="BL289" s="546"/>
      <c r="BM289" s="546"/>
      <c r="BN289" s="518"/>
      <c r="BO289" s="518"/>
      <c r="BP289" s="535"/>
      <c r="BQ289" s="535"/>
      <c r="BR289" s="418"/>
      <c r="BS289" s="418"/>
      <c r="BT289" s="418"/>
      <c r="BU289" s="418"/>
    </row>
    <row r="290" spans="1:73" ht="16.5" x14ac:dyDescent="0.25">
      <c r="A290" s="554"/>
      <c r="B290" s="554"/>
      <c r="C290" s="557"/>
      <c r="D290" s="557"/>
      <c r="E290" s="564"/>
      <c r="F290" s="564"/>
      <c r="G290" s="564"/>
      <c r="H290" s="542"/>
      <c r="I290" s="422"/>
      <c r="J290" s="557"/>
      <c r="K290" s="558"/>
      <c r="L290" s="557"/>
      <c r="M290" s="558"/>
      <c r="N290" s="561"/>
      <c r="O290" s="514"/>
      <c r="P290" s="562"/>
      <c r="Q290" s="558"/>
      <c r="R290" s="558"/>
      <c r="S290" s="562"/>
      <c r="T290" s="561"/>
      <c r="U290" s="509"/>
      <c r="V290" s="561"/>
      <c r="W290" s="509"/>
      <c r="X290" s="348">
        <v>4</v>
      </c>
      <c r="Y290" s="334"/>
      <c r="Z290" s="334"/>
      <c r="AA290" s="334"/>
      <c r="AB290" s="376" t="str">
        <f t="shared" si="201"/>
        <v xml:space="preserve">  </v>
      </c>
      <c r="AC290" s="419"/>
      <c r="AD290" s="378" t="str">
        <f>+IFERROR(VLOOKUP($AC290,'4 FORMULAS'!$B$50:$C$52,2,0),"")</f>
        <v/>
      </c>
      <c r="AE290" s="423"/>
      <c r="AF290" s="420"/>
      <c r="AG290" s="378" t="str">
        <f>+IFERROR(VLOOKUP($AF290,'4 FORMULAS'!$B$53:$C$54,2,0),"")</f>
        <v/>
      </c>
      <c r="AH290" s="421"/>
      <c r="AI290" s="421"/>
      <c r="AJ290" s="421"/>
      <c r="AK290" s="421"/>
      <c r="AL290" s="378" t="str">
        <f t="shared" si="189"/>
        <v/>
      </c>
      <c r="AM290" s="378">
        <f>IF(AE290='4 FORMULAS'!$D$50,AM289-(AM289*AL290),AM289)</f>
        <v>0.36</v>
      </c>
      <c r="AN290" s="378">
        <f>IF(AE290='4 FORMULAS'!$D$52,$AN289-(AN289*$AL290),AN289)</f>
        <v>0.2</v>
      </c>
      <c r="AO290" s="538"/>
      <c r="AP290" s="538"/>
      <c r="AQ290" s="509"/>
      <c r="AR290" s="509"/>
      <c r="AS290" s="509"/>
      <c r="AT290" s="512"/>
      <c r="AU290" s="509"/>
      <c r="AV290" s="512"/>
      <c r="AW290" s="533"/>
      <c r="AX290" s="509"/>
      <c r="AY290" s="509"/>
      <c r="AZ290" s="514"/>
      <c r="BA290" s="518"/>
      <c r="BB290" s="518"/>
      <c r="BC290" s="518"/>
      <c r="BD290" s="518"/>
      <c r="BE290" s="518"/>
      <c r="BF290" s="518"/>
      <c r="BG290" s="518"/>
      <c r="BH290" s="518"/>
      <c r="BI290" s="544"/>
      <c r="BJ290" s="546"/>
      <c r="BK290" s="546"/>
      <c r="BL290" s="546"/>
      <c r="BM290" s="546"/>
      <c r="BN290" s="518"/>
      <c r="BO290" s="518"/>
      <c r="BP290" s="535"/>
      <c r="BQ290" s="535"/>
      <c r="BR290" s="418"/>
      <c r="BS290" s="418"/>
      <c r="BT290" s="418"/>
      <c r="BU290" s="418"/>
    </row>
    <row r="291" spans="1:73" ht="16.5" x14ac:dyDescent="0.25">
      <c r="A291" s="554"/>
      <c r="B291" s="554"/>
      <c r="C291" s="557"/>
      <c r="D291" s="557"/>
      <c r="E291" s="564"/>
      <c r="F291" s="564"/>
      <c r="G291" s="564"/>
      <c r="H291" s="542"/>
      <c r="I291" s="422"/>
      <c r="J291" s="557"/>
      <c r="K291" s="558"/>
      <c r="L291" s="557"/>
      <c r="M291" s="558"/>
      <c r="N291" s="561"/>
      <c r="O291" s="514"/>
      <c r="P291" s="562"/>
      <c r="Q291" s="558"/>
      <c r="R291" s="558"/>
      <c r="S291" s="562"/>
      <c r="T291" s="561"/>
      <c r="U291" s="509"/>
      <c r="V291" s="561"/>
      <c r="W291" s="509"/>
      <c r="X291" s="348">
        <v>5</v>
      </c>
      <c r="Y291" s="334"/>
      <c r="Z291" s="334"/>
      <c r="AA291" s="334"/>
      <c r="AB291" s="376" t="str">
        <f t="shared" si="201"/>
        <v xml:space="preserve">  </v>
      </c>
      <c r="AC291" s="419"/>
      <c r="AD291" s="378" t="str">
        <f>+IFERROR(VLOOKUP($AC291,'4 FORMULAS'!$B$50:$C$52,2,0),"")</f>
        <v/>
      </c>
      <c r="AE291" s="423"/>
      <c r="AF291" s="420"/>
      <c r="AG291" s="378" t="str">
        <f>+IFERROR(VLOOKUP($AF291,'4 FORMULAS'!$B$53:$C$54,2,0),"")</f>
        <v/>
      </c>
      <c r="AH291" s="421"/>
      <c r="AI291" s="421"/>
      <c r="AJ291" s="421"/>
      <c r="AK291" s="421"/>
      <c r="AL291" s="378" t="str">
        <f t="shared" si="189"/>
        <v/>
      </c>
      <c r="AM291" s="378">
        <f>IF(AE291='4 FORMULAS'!$D$50,AM290-(AM290*AL291),AM290)</f>
        <v>0.36</v>
      </c>
      <c r="AN291" s="378">
        <f>IF(AE291='4 FORMULAS'!$D$52,$AN290-(AN290*$AL291),AN290)</f>
        <v>0.2</v>
      </c>
      <c r="AO291" s="538"/>
      <c r="AP291" s="538"/>
      <c r="AQ291" s="509"/>
      <c r="AR291" s="509"/>
      <c r="AS291" s="509"/>
      <c r="AT291" s="512"/>
      <c r="AU291" s="509"/>
      <c r="AV291" s="512"/>
      <c r="AW291" s="533"/>
      <c r="AX291" s="509"/>
      <c r="AY291" s="509"/>
      <c r="AZ291" s="514"/>
      <c r="BA291" s="518"/>
      <c r="BB291" s="518"/>
      <c r="BC291" s="518"/>
      <c r="BD291" s="518"/>
      <c r="BE291" s="518"/>
      <c r="BF291" s="518"/>
      <c r="BG291" s="518"/>
      <c r="BH291" s="518"/>
      <c r="BI291" s="544"/>
      <c r="BJ291" s="546"/>
      <c r="BK291" s="546"/>
      <c r="BL291" s="546"/>
      <c r="BM291" s="546"/>
      <c r="BN291" s="518"/>
      <c r="BO291" s="518"/>
      <c r="BP291" s="535"/>
      <c r="BQ291" s="535"/>
      <c r="BR291" s="418"/>
      <c r="BS291" s="418"/>
      <c r="BT291" s="418"/>
      <c r="BU291" s="418"/>
    </row>
    <row r="292" spans="1:73" ht="17.25" thickBot="1" x14ac:dyDescent="0.3">
      <c r="A292" s="555"/>
      <c r="B292" s="555"/>
      <c r="C292" s="557"/>
      <c r="D292" s="557"/>
      <c r="E292" s="565"/>
      <c r="F292" s="565"/>
      <c r="G292" s="565"/>
      <c r="H292" s="542"/>
      <c r="I292" s="422"/>
      <c r="J292" s="557"/>
      <c r="K292" s="558"/>
      <c r="L292" s="557"/>
      <c r="M292" s="558"/>
      <c r="N292" s="561"/>
      <c r="O292" s="514"/>
      <c r="P292" s="562"/>
      <c r="Q292" s="558"/>
      <c r="R292" s="558"/>
      <c r="S292" s="562"/>
      <c r="T292" s="561"/>
      <c r="U292" s="510"/>
      <c r="V292" s="561"/>
      <c r="W292" s="510"/>
      <c r="X292" s="348">
        <v>6</v>
      </c>
      <c r="Y292" s="334"/>
      <c r="Z292" s="334"/>
      <c r="AA292" s="334"/>
      <c r="AB292" s="376" t="str">
        <f t="shared" si="201"/>
        <v xml:space="preserve">  </v>
      </c>
      <c r="AC292" s="419"/>
      <c r="AD292" s="378" t="str">
        <f>+IFERROR(VLOOKUP($AC292,'4 FORMULAS'!$B$50:$C$52,2,0),"")</f>
        <v/>
      </c>
      <c r="AE292" s="423"/>
      <c r="AF292" s="420"/>
      <c r="AG292" s="378" t="str">
        <f>+IFERROR(VLOOKUP($AF292,'4 FORMULAS'!$B$53:$C$54,2,0),"")</f>
        <v/>
      </c>
      <c r="AH292" s="421"/>
      <c r="AI292" s="421"/>
      <c r="AJ292" s="421"/>
      <c r="AK292" s="421"/>
      <c r="AL292" s="378" t="str">
        <f t="shared" si="189"/>
        <v/>
      </c>
      <c r="AM292" s="378">
        <f>IF(AE292='4 FORMULAS'!$D$50,AM291-(AM291*AL292),AM291)</f>
        <v>0.36</v>
      </c>
      <c r="AN292" s="378">
        <f>IF(AE292='4 FORMULAS'!$D$52,$AN291-(AN291*$AL292),AN291)</f>
        <v>0.2</v>
      </c>
      <c r="AO292" s="539"/>
      <c r="AP292" s="539"/>
      <c r="AQ292" s="510"/>
      <c r="AR292" s="510"/>
      <c r="AS292" s="510"/>
      <c r="AT292" s="513"/>
      <c r="AU292" s="510"/>
      <c r="AV292" s="513"/>
      <c r="AW292" s="534"/>
      <c r="AX292" s="510"/>
      <c r="AY292" s="510"/>
      <c r="AZ292" s="514"/>
      <c r="BA292" s="519"/>
      <c r="BB292" s="519"/>
      <c r="BC292" s="519"/>
      <c r="BD292" s="519"/>
      <c r="BE292" s="519"/>
      <c r="BF292" s="519"/>
      <c r="BG292" s="519"/>
      <c r="BH292" s="519"/>
      <c r="BI292" s="545"/>
      <c r="BJ292" s="546"/>
      <c r="BK292" s="546"/>
      <c r="BL292" s="546"/>
      <c r="BM292" s="546"/>
      <c r="BN292" s="519"/>
      <c r="BO292" s="519"/>
      <c r="BP292" s="535"/>
      <c r="BQ292" s="535"/>
      <c r="BR292" s="418"/>
      <c r="BS292" s="418"/>
      <c r="BT292" s="418"/>
      <c r="BU292" s="418"/>
    </row>
    <row r="293" spans="1:73" ht="16.5" customHeight="1" x14ac:dyDescent="0.25">
      <c r="A293" s="556" t="s">
        <v>659</v>
      </c>
      <c r="B293" s="556" t="s">
        <v>984</v>
      </c>
      <c r="C293" s="557" t="s">
        <v>104</v>
      </c>
      <c r="D293" s="557" t="s">
        <v>107</v>
      </c>
      <c r="E293" s="563" t="s">
        <v>981</v>
      </c>
      <c r="F293" s="563" t="s">
        <v>982</v>
      </c>
      <c r="G293" s="563" t="s">
        <v>983</v>
      </c>
      <c r="H293" s="542" t="str">
        <f t="shared" ref="H293" si="215">+CONCATENATE(D293," ",E293," "," ",F293," ",G293)</f>
        <v>Posibilidad de afectación reputacional por el registro inexacto de la asistencia de los Honorables Concejales a las sesiones, debido a la no concordancia entre la certificación de asistencia y el registro biométrico / llamado a lista,  a causa de error humano o falla del sistema, lo que ocasiona la expedición de certificaciones de honorarios que no reflejan la asistencia real.</v>
      </c>
      <c r="I293" s="422"/>
      <c r="J293" s="557" t="s">
        <v>193</v>
      </c>
      <c r="K293" s="558" t="str">
        <f>IFERROR(VLOOKUP('2 MAPA FINAL'!$J293,Tabla3[],2,0),"")</f>
        <v>Eventos relacionados con la ejecución de los procesos y procedimientos determinados para la operación de la Corporación, uso de sistemas de información, por errores en las actividades que deben realizar los servidores de la organización.
Estructura organizacional que afecta la capacidad organizacional</v>
      </c>
      <c r="L293" s="557">
        <v>12</v>
      </c>
      <c r="M293" s="558" t="str">
        <f>+IF(L293="","",IF(L293&lt;='3 FORMULA PROBABILIDADES'!$S$9,'3 FORMULA PROBABILIDADES'!$Q$9,IF(L293&lt;='3 FORMULA PROBABILIDADES'!$S$10,'3 FORMULA PROBABILIDADES'!$Q$10,IF(L293&lt;='3 FORMULA PROBABILIDADES'!$S$11,'3 FORMULA PROBABILIDADES'!$Q$11,IF(L293&lt;='3 FORMULA PROBABILIDADES'!$S$12,'3 FORMULA PROBABILIDADES'!$Q$12,IF(L293&gt;='3 FORMULA PROBABILIDADES'!$R$13,'3 FORMULA PROBABILIDADES'!$Q$13,""))))))</f>
        <v>La actividad que conlleva el riesgo se ejecuta de 3 a 24 veces por año</v>
      </c>
      <c r="N293" s="560">
        <f>+IF(M293="","",IF(M293='3 FORMULA PROBABILIDADES'!$Q$9, '3 FORMULA PROBABILIDADES'!$T$9,IF(M293='3 FORMULA PROBABILIDADES'!$Q$10, '3 FORMULA PROBABILIDADES'!$T$10,IF(M293='3 FORMULA PROBABILIDADES'!$Q$11, '3 FORMULA PROBABILIDADES'!$T$11,IF(M293='3 FORMULA PROBABILIDADES'!$Q$12, '3 FORMULA PROBABILIDADES'!$T$12,IF(M293='3 FORMULA PROBABILIDADES'!$Q$13, '3 FORMULA PROBABILIDADES'!$T$13))))))</f>
        <v>0.4</v>
      </c>
      <c r="O293" s="510" t="str">
        <f>+IF(M293="","",IF(M293='3 FORMULA PROBABILIDADES'!$Q$9, '3 FORMULA PROBABILIDADES'!$P$9,IF(M293='3 FORMULA PROBABILIDADES'!$Q$10, '3 FORMULA PROBABILIDADES'!$P$10,IF(M293='3 FORMULA PROBABILIDADES'!$Q$11, '3 FORMULA PROBABILIDADES'!$P$11,IF(M293='3 FORMULA PROBABILIDADES'!$Q$12, '3 FORMULA PROBABILIDADES'!$P$12,IF(M293='3 FORMULA PROBABILIDADES'!$Q$13, '3 FORMULA PROBABILIDADES'!$P$13))))))</f>
        <v>Baja</v>
      </c>
      <c r="P293" s="562" t="s">
        <v>267</v>
      </c>
      <c r="Q293" s="560">
        <f>+IF(P293="","",IF(P293="N/A","",IF(OR(P293='3 FORMULA PROBABILIDADES'!$X$9, P293='3 FORMULA PROBABILIDADES'!$Y$9), '3 FORMULA PROBABILIDADES'!$W$9,IF(OR(P293='3 FORMULA PROBABILIDADES'!$X$10, P293='3 FORMULA PROBABILIDADES'!$Y$10), '3 FORMULA PROBABILIDADES'!$W$10,IF(OR(P293='3 FORMULA PROBABILIDADES'!$X$11, P293='3 FORMULA PROBABILIDADES'!$Y$11), '3 FORMULA PROBABILIDADES'!$W$11,IF(OR(P293='3 FORMULA PROBABILIDADES'!$X$12, P293='3 FORMULA PROBABILIDADES'!$Y$12), '3 FORMULA PROBABILIDADES'!$W$12,IF(OR(P293='3 FORMULA PROBABILIDADES'!$X$13, P293='3 FORMULA PROBABILIDADES'!$Y$13), '3 FORMULA PROBABILIDADES'!$W$13)))))))</f>
        <v>0.2</v>
      </c>
      <c r="R293" s="510" t="str">
        <f>+IF(P293="","",IF(P293="N/A","",IF(OR(P293='3 FORMULA PROBABILIDADES'!$X$9, P293='3 FORMULA PROBABILIDADES'!$Y$9), '3 FORMULA PROBABILIDADES'!$V$9,IF(OR(P293='3 FORMULA PROBABILIDADES'!$X$10, P293='3 FORMULA PROBABILIDADES'!$Y$10), '3 FORMULA PROBABILIDADES'!$V$10,IF(OR(P293='3 FORMULA PROBABILIDADES'!$X$11, P293='3 FORMULA PROBABILIDADES'!$Y$11), '3 FORMULA PROBABILIDADES'!$V$11,IF(OR(P293='3 FORMULA PROBABILIDADES'!$X$12, P293='3 FORMULA PROBABILIDADES'!$Y$12), '3 FORMULA PROBABILIDADES'!$V$12,IF(OR(P293='3 FORMULA PROBABILIDADES'!$X$13, P293='3 FORMULA PROBABILIDADES'!$Y$13), '3 FORMULA PROBABILIDADES'!$V$13)))))))</f>
        <v>Leve</v>
      </c>
      <c r="S293" s="562" t="s">
        <v>382</v>
      </c>
      <c r="T293" s="560">
        <f>+IF(S293="","",IF(S293="N/A","",IF(OR(S293='3 FORMULA PROBABILIDADES'!$X$9, S293='3 FORMULA PROBABILIDADES'!$Y$9), '3 FORMULA PROBABILIDADES'!$W$9,IF(OR(S293='3 FORMULA PROBABILIDADES'!$X$10, S293='3 FORMULA PROBABILIDADES'!$Y$10), '3 FORMULA PROBABILIDADES'!$W$10,IF(OR(S293='3 FORMULA PROBABILIDADES'!$X$11, S293='3 FORMULA PROBABILIDADES'!$Y$11), '3 FORMULA PROBABILIDADES'!$W$11,IF(OR(S293='3 FORMULA PROBABILIDADES'!$X$12, S293='3 FORMULA PROBABILIDADES'!$Y$12), '3 FORMULA PROBABILIDADES'!$W$12,IF(OR(S293='3 FORMULA PROBABILIDADES'!$X$13, S293='3 FORMULA PROBABILIDADES'!$Y$13), '3 FORMULA PROBABILIDADES'!$W$13)))))))</f>
        <v>0.8</v>
      </c>
      <c r="U293" s="540" t="str">
        <f>+IF(S293="","",IF(S293="N/A","",IF(OR(S293='3 FORMULA PROBABILIDADES'!$X$9, S293='3 FORMULA PROBABILIDADES'!$Y$9), '3 FORMULA PROBABILIDADES'!$V$9,IF(OR(S293='3 FORMULA PROBABILIDADES'!$X$10, S293='3 FORMULA PROBABILIDADES'!$Y$10), '3 FORMULA PROBABILIDADES'!$V$10,IF(OR(S293='3 FORMULA PROBABILIDADES'!$X$11, S293='3 FORMULA PROBABILIDADES'!$Y$11), '3 FORMULA PROBABILIDADES'!$V$11,IF(OR(S293='3 FORMULA PROBABILIDADES'!$X$12, S293='3 FORMULA PROBABILIDADES'!$Y$12), '3 FORMULA PROBABILIDADES'!$V$12,IF(OR(S293='3 FORMULA PROBABILIDADES'!$X$13, S293='3 FORMULA PROBABILIDADES'!$Y$13), '3 FORMULA PROBABILIDADES'!$V$13)))))))</f>
        <v>Mayor</v>
      </c>
      <c r="V293" s="560">
        <f t="shared" ref="V293" si="216">+IF(Q293="",T293,IF(T293="",Q293,IF(Q293&gt;T293,Q293,T293)))</f>
        <v>0.8</v>
      </c>
      <c r="W293" s="540" t="str">
        <f>+IF(V293="","",IF(V293='3 FORMULA PROBABILIDADES'!$W$9, '3 FORMULA PROBABILIDADES'!$V$9,IF(V293='3 FORMULA PROBABILIDADES'!$W$10, '3 FORMULA PROBABILIDADES'!$V$10,IF(V293='3 FORMULA PROBABILIDADES'!$W$11, '3 FORMULA PROBABILIDADES'!$V$11,IF(V293='3 FORMULA PROBABILIDADES'!$W$12, '3 FORMULA PROBABILIDADES'!$V$12,IF(V293='3 FORMULA PROBABILIDADES'!$W$13, '3 FORMULA PROBABILIDADES'!$V$13))))))</f>
        <v>Mayor</v>
      </c>
      <c r="X293" s="348">
        <v>1</v>
      </c>
      <c r="Y293" s="419" t="s">
        <v>993</v>
      </c>
      <c r="Z293" s="419" t="s">
        <v>994</v>
      </c>
      <c r="AA293" s="419"/>
      <c r="AB293" s="376" t="str">
        <f t="shared" si="201"/>
        <v xml:space="preserve">La Secretario General revisa y certifica las planillas de honorarios enviadas por las Comisiones Permanentes  </v>
      </c>
      <c r="AC293" s="419" t="s">
        <v>143</v>
      </c>
      <c r="AD293" s="378">
        <f>+IFERROR(VLOOKUP($AC293,'4 FORMULAS'!$B$50:$C$52,2,0),"")</f>
        <v>0.25</v>
      </c>
      <c r="AE293" s="423" t="s">
        <v>149</v>
      </c>
      <c r="AF293" s="420" t="s">
        <v>155</v>
      </c>
      <c r="AG293" s="378">
        <f>+IFERROR(VLOOKUP($AF293,'4 FORMULAS'!$B$53:$C$54,2,0),"")</f>
        <v>0.15</v>
      </c>
      <c r="AH293" s="421" t="s">
        <v>145</v>
      </c>
      <c r="AI293" s="421" t="s">
        <v>236</v>
      </c>
      <c r="AJ293" s="421" t="s">
        <v>147</v>
      </c>
      <c r="AK293" s="421" t="s">
        <v>148</v>
      </c>
      <c r="AL293" s="378">
        <f t="shared" si="189"/>
        <v>0.4</v>
      </c>
      <c r="AM293" s="378">
        <f>IF(AE293='4 FORMULAS'!$D$50,N293-(N293*AL293),N293)</f>
        <v>0.24</v>
      </c>
      <c r="AN293" s="378">
        <f>IF(AE293='4 FORMULAS'!$D$52,$V293-($V293*$AL293),$V293)</f>
        <v>0.8</v>
      </c>
      <c r="AO293" s="537">
        <f t="shared" ref="AO293" si="217">+IF(AM298="","",AM298)</f>
        <v>0.24</v>
      </c>
      <c r="AP293" s="537">
        <f t="shared" ref="AP293" si="218">+IF(AN298="","",AN298)</f>
        <v>0.8</v>
      </c>
      <c r="AQ293" s="540" t="str">
        <f t="shared" ref="AQ293" si="219">+IF(W293="Leve","No requiere plan de acción",IF(W293="Menor","Bajo",IF(W293="Moderado","Moderado",IF(W293="Mayor","Alto",IF(W293="Catastrófico","Extremo",IF(W293="",""))))))</f>
        <v>Alto</v>
      </c>
      <c r="AR293" s="508" t="s">
        <v>172</v>
      </c>
      <c r="AS293" s="508"/>
      <c r="AT293" s="511">
        <v>46142</v>
      </c>
      <c r="AU293" s="508" t="s">
        <v>997</v>
      </c>
      <c r="AV293" s="511">
        <v>46146</v>
      </c>
      <c r="AW293" s="529" t="s">
        <v>1140</v>
      </c>
      <c r="AX293" s="508"/>
      <c r="AY293" s="508"/>
      <c r="AZ293" s="514"/>
      <c r="BA293" s="517" t="s">
        <v>1000</v>
      </c>
      <c r="BB293" s="517" t="s">
        <v>325</v>
      </c>
      <c r="BC293" s="517" t="s">
        <v>324</v>
      </c>
      <c r="BD293" s="517" t="s">
        <v>1003</v>
      </c>
      <c r="BE293" s="517" t="s">
        <v>324</v>
      </c>
      <c r="BF293" s="517" t="s">
        <v>946</v>
      </c>
      <c r="BG293" s="517" t="s">
        <v>946</v>
      </c>
      <c r="BH293" s="517" t="s">
        <v>324</v>
      </c>
      <c r="BI293" s="517" t="s">
        <v>1013</v>
      </c>
      <c r="BJ293" s="535" t="s">
        <v>1014</v>
      </c>
      <c r="BK293" s="535" t="s">
        <v>1015</v>
      </c>
      <c r="BL293" s="535" t="s">
        <v>1016</v>
      </c>
      <c r="BM293" s="535" t="s">
        <v>1017</v>
      </c>
      <c r="BN293" s="517" t="s">
        <v>1018</v>
      </c>
      <c r="BO293" s="517" t="s">
        <v>1019</v>
      </c>
      <c r="BP293" s="536">
        <v>1</v>
      </c>
      <c r="BQ293" s="535" t="s">
        <v>1020</v>
      </c>
      <c r="BR293" s="418"/>
      <c r="BS293" s="418"/>
      <c r="BT293" s="418"/>
      <c r="BU293" s="418"/>
    </row>
    <row r="294" spans="1:73" ht="16.5" x14ac:dyDescent="0.25">
      <c r="A294" s="554"/>
      <c r="B294" s="554"/>
      <c r="C294" s="557"/>
      <c r="D294" s="557"/>
      <c r="E294" s="564"/>
      <c r="F294" s="564"/>
      <c r="G294" s="564"/>
      <c r="H294" s="542"/>
      <c r="I294" s="422"/>
      <c r="J294" s="557"/>
      <c r="K294" s="558"/>
      <c r="L294" s="557"/>
      <c r="M294" s="558"/>
      <c r="N294" s="561"/>
      <c r="O294" s="514"/>
      <c r="P294" s="562"/>
      <c r="Q294" s="561"/>
      <c r="R294" s="514"/>
      <c r="S294" s="562"/>
      <c r="T294" s="561"/>
      <c r="U294" s="509"/>
      <c r="V294" s="561"/>
      <c r="W294" s="509"/>
      <c r="X294" s="348">
        <v>2</v>
      </c>
      <c r="Y294" s="334"/>
      <c r="Z294" s="334"/>
      <c r="AA294" s="334"/>
      <c r="AB294" s="376" t="str">
        <f t="shared" si="201"/>
        <v xml:space="preserve">  </v>
      </c>
      <c r="AC294" s="380"/>
      <c r="AD294" s="378" t="str">
        <f>+IFERROR(VLOOKUP($AC294,'4 FORMULAS'!$B$50:$C$52,2,0),"")</f>
        <v/>
      </c>
      <c r="AE294" s="423"/>
      <c r="AF294" s="341"/>
      <c r="AG294" s="378" t="str">
        <f>+IFERROR(VLOOKUP($AF294,'4 FORMULAS'!$B$53:$C$54,2,0),"")</f>
        <v/>
      </c>
      <c r="AH294" s="342"/>
      <c r="AI294" s="342"/>
      <c r="AJ294" s="342"/>
      <c r="AK294" s="342"/>
      <c r="AL294" s="378" t="str">
        <f t="shared" si="189"/>
        <v/>
      </c>
      <c r="AM294" s="378">
        <f>IF(AE294='4 FORMULAS'!$D$50,AM293-(AM293*AL294),AM293)</f>
        <v>0.24</v>
      </c>
      <c r="AN294" s="378">
        <f>IF(AE294='4 FORMULAS'!$D$52,$AN293-(AN293*$AL294),AN293)</f>
        <v>0.8</v>
      </c>
      <c r="AO294" s="538"/>
      <c r="AP294" s="538"/>
      <c r="AQ294" s="509"/>
      <c r="AR294" s="509"/>
      <c r="AS294" s="509"/>
      <c r="AT294" s="512"/>
      <c r="AU294" s="509"/>
      <c r="AV294" s="512"/>
      <c r="AW294" s="530"/>
      <c r="AX294" s="509"/>
      <c r="AY294" s="509"/>
      <c r="AZ294" s="514"/>
      <c r="BA294" s="518"/>
      <c r="BB294" s="518"/>
      <c r="BC294" s="518"/>
      <c r="BD294" s="518"/>
      <c r="BE294" s="518"/>
      <c r="BF294" s="518"/>
      <c r="BG294" s="518"/>
      <c r="BH294" s="518"/>
      <c r="BI294" s="518"/>
      <c r="BJ294" s="535"/>
      <c r="BK294" s="535"/>
      <c r="BL294" s="535"/>
      <c r="BM294" s="535"/>
      <c r="BN294" s="518"/>
      <c r="BO294" s="518"/>
      <c r="BP294" s="535"/>
      <c r="BQ294" s="535"/>
      <c r="BR294" s="418"/>
      <c r="BS294" s="418"/>
      <c r="BT294" s="418"/>
      <c r="BU294" s="418"/>
    </row>
    <row r="295" spans="1:73" ht="16.5" x14ac:dyDescent="0.25">
      <c r="A295" s="554"/>
      <c r="B295" s="554"/>
      <c r="C295" s="557"/>
      <c r="D295" s="557"/>
      <c r="E295" s="564"/>
      <c r="F295" s="564"/>
      <c r="G295" s="564"/>
      <c r="H295" s="542"/>
      <c r="I295" s="422"/>
      <c r="J295" s="557"/>
      <c r="K295" s="558"/>
      <c r="L295" s="557"/>
      <c r="M295" s="558"/>
      <c r="N295" s="561"/>
      <c r="O295" s="514"/>
      <c r="P295" s="562"/>
      <c r="Q295" s="561"/>
      <c r="R295" s="514"/>
      <c r="S295" s="562"/>
      <c r="T295" s="561"/>
      <c r="U295" s="509"/>
      <c r="V295" s="561"/>
      <c r="W295" s="509"/>
      <c r="X295" s="348">
        <v>3</v>
      </c>
      <c r="Y295" s="334"/>
      <c r="Z295" s="334"/>
      <c r="AA295" s="334"/>
      <c r="AB295" s="376" t="str">
        <f t="shared" si="201"/>
        <v xml:space="preserve">  </v>
      </c>
      <c r="AC295" s="380"/>
      <c r="AD295" s="378" t="str">
        <f>+IFERROR(VLOOKUP($AC295,'4 FORMULAS'!$B$50:$C$52,2,0),"")</f>
        <v/>
      </c>
      <c r="AE295" s="423"/>
      <c r="AF295" s="341"/>
      <c r="AG295" s="378" t="str">
        <f>+IFERROR(VLOOKUP($AF295,'4 FORMULAS'!$B$53:$C$54,2,0),"")</f>
        <v/>
      </c>
      <c r="AH295" s="342"/>
      <c r="AI295" s="342"/>
      <c r="AJ295" s="342"/>
      <c r="AK295" s="342"/>
      <c r="AL295" s="378" t="str">
        <f t="shared" si="189"/>
        <v/>
      </c>
      <c r="AM295" s="378">
        <f>IF(AE295='4 FORMULAS'!$D$50,AM294-(AM294*AL295),AM294)</f>
        <v>0.24</v>
      </c>
      <c r="AN295" s="378">
        <f>IF(AE295='4 FORMULAS'!$D$52,$AN294-(AN294*$AL295),AN294)</f>
        <v>0.8</v>
      </c>
      <c r="AO295" s="538"/>
      <c r="AP295" s="538"/>
      <c r="AQ295" s="509"/>
      <c r="AR295" s="509"/>
      <c r="AS295" s="509"/>
      <c r="AT295" s="512"/>
      <c r="AU295" s="509"/>
      <c r="AV295" s="512"/>
      <c r="AW295" s="530"/>
      <c r="AX295" s="509"/>
      <c r="AY295" s="509"/>
      <c r="AZ295" s="514"/>
      <c r="BA295" s="518"/>
      <c r="BB295" s="518"/>
      <c r="BC295" s="518"/>
      <c r="BD295" s="518"/>
      <c r="BE295" s="518"/>
      <c r="BF295" s="518"/>
      <c r="BG295" s="518"/>
      <c r="BH295" s="518"/>
      <c r="BI295" s="518"/>
      <c r="BJ295" s="535"/>
      <c r="BK295" s="535"/>
      <c r="BL295" s="535"/>
      <c r="BM295" s="535"/>
      <c r="BN295" s="518"/>
      <c r="BO295" s="518"/>
      <c r="BP295" s="535"/>
      <c r="BQ295" s="535"/>
      <c r="BR295" s="418"/>
      <c r="BS295" s="418"/>
      <c r="BT295" s="418"/>
      <c r="BU295" s="418"/>
    </row>
    <row r="296" spans="1:73" ht="16.5" x14ac:dyDescent="0.25">
      <c r="A296" s="554"/>
      <c r="B296" s="554"/>
      <c r="C296" s="557"/>
      <c r="D296" s="557"/>
      <c r="E296" s="564"/>
      <c r="F296" s="564"/>
      <c r="G296" s="564"/>
      <c r="H296" s="542"/>
      <c r="I296" s="422"/>
      <c r="J296" s="557"/>
      <c r="K296" s="558"/>
      <c r="L296" s="557"/>
      <c r="M296" s="558"/>
      <c r="N296" s="561"/>
      <c r="O296" s="514"/>
      <c r="P296" s="562"/>
      <c r="Q296" s="561"/>
      <c r="R296" s="514"/>
      <c r="S296" s="562"/>
      <c r="T296" s="561"/>
      <c r="U296" s="509"/>
      <c r="V296" s="561"/>
      <c r="W296" s="509"/>
      <c r="X296" s="348">
        <v>4</v>
      </c>
      <c r="Y296" s="334"/>
      <c r="Z296" s="334"/>
      <c r="AA296" s="334"/>
      <c r="AB296" s="376" t="str">
        <f t="shared" si="201"/>
        <v xml:space="preserve">  </v>
      </c>
      <c r="AC296" s="380"/>
      <c r="AD296" s="378" t="str">
        <f>+IFERROR(VLOOKUP($AC296,'4 FORMULAS'!$B$50:$C$52,2,0),"")</f>
        <v/>
      </c>
      <c r="AE296" s="423"/>
      <c r="AF296" s="341"/>
      <c r="AG296" s="378" t="str">
        <f>+IFERROR(VLOOKUP($AF296,'4 FORMULAS'!$B$53:$C$54,2,0),"")</f>
        <v/>
      </c>
      <c r="AH296" s="342"/>
      <c r="AI296" s="342"/>
      <c r="AJ296" s="342"/>
      <c r="AK296" s="342"/>
      <c r="AL296" s="378" t="str">
        <f t="shared" si="189"/>
        <v/>
      </c>
      <c r="AM296" s="378">
        <f>IF(AE296='4 FORMULAS'!$D$50,AM295-(AM295*AL296),AM295)</f>
        <v>0.24</v>
      </c>
      <c r="AN296" s="378">
        <f>IF(AE296='4 FORMULAS'!$D$52,$AN295-(AN295*$AL296),AN295)</f>
        <v>0.8</v>
      </c>
      <c r="AO296" s="538"/>
      <c r="AP296" s="538"/>
      <c r="AQ296" s="509"/>
      <c r="AR296" s="509"/>
      <c r="AS296" s="509"/>
      <c r="AT296" s="512"/>
      <c r="AU296" s="509"/>
      <c r="AV296" s="512"/>
      <c r="AW296" s="530"/>
      <c r="AX296" s="509"/>
      <c r="AY296" s="509"/>
      <c r="AZ296" s="514"/>
      <c r="BA296" s="518"/>
      <c r="BB296" s="518"/>
      <c r="BC296" s="518"/>
      <c r="BD296" s="518"/>
      <c r="BE296" s="518"/>
      <c r="BF296" s="518"/>
      <c r="BG296" s="518"/>
      <c r="BH296" s="518"/>
      <c r="BI296" s="518"/>
      <c r="BJ296" s="535"/>
      <c r="BK296" s="535"/>
      <c r="BL296" s="535"/>
      <c r="BM296" s="535"/>
      <c r="BN296" s="518"/>
      <c r="BO296" s="518"/>
      <c r="BP296" s="535"/>
      <c r="BQ296" s="535"/>
      <c r="BR296" s="418"/>
      <c r="BS296" s="418"/>
      <c r="BT296" s="418"/>
      <c r="BU296" s="418"/>
    </row>
    <row r="297" spans="1:73" ht="16.5" x14ac:dyDescent="0.25">
      <c r="A297" s="554"/>
      <c r="B297" s="554"/>
      <c r="C297" s="557"/>
      <c r="D297" s="557"/>
      <c r="E297" s="564"/>
      <c r="F297" s="564"/>
      <c r="G297" s="564"/>
      <c r="H297" s="542"/>
      <c r="I297" s="422"/>
      <c r="J297" s="557"/>
      <c r="K297" s="558"/>
      <c r="L297" s="557"/>
      <c r="M297" s="558"/>
      <c r="N297" s="561"/>
      <c r="O297" s="514"/>
      <c r="P297" s="562"/>
      <c r="Q297" s="561"/>
      <c r="R297" s="514"/>
      <c r="S297" s="562"/>
      <c r="T297" s="561"/>
      <c r="U297" s="509"/>
      <c r="V297" s="561"/>
      <c r="W297" s="509"/>
      <c r="X297" s="348">
        <v>5</v>
      </c>
      <c r="Y297" s="334"/>
      <c r="Z297" s="334"/>
      <c r="AA297" s="334"/>
      <c r="AB297" s="376" t="str">
        <f t="shared" si="201"/>
        <v xml:space="preserve">  </v>
      </c>
      <c r="AC297" s="380"/>
      <c r="AD297" s="378" t="str">
        <f>+IFERROR(VLOOKUP($AC297,'4 FORMULAS'!$B$50:$C$52,2,0),"")</f>
        <v/>
      </c>
      <c r="AE297" s="423"/>
      <c r="AF297" s="341"/>
      <c r="AG297" s="378" t="str">
        <f>+IFERROR(VLOOKUP($AF297,'4 FORMULAS'!$B$53:$C$54,2,0),"")</f>
        <v/>
      </c>
      <c r="AH297" s="342"/>
      <c r="AI297" s="342"/>
      <c r="AJ297" s="342"/>
      <c r="AK297" s="342"/>
      <c r="AL297" s="378" t="str">
        <f t="shared" si="189"/>
        <v/>
      </c>
      <c r="AM297" s="378">
        <f>IF(AE297='4 FORMULAS'!$D$50,AM296-(AM296*AL297),AM296)</f>
        <v>0.24</v>
      </c>
      <c r="AN297" s="378">
        <f>IF(AE297='4 FORMULAS'!$D$52,$AN296-(AN296*$AL297),AN296)</f>
        <v>0.8</v>
      </c>
      <c r="AO297" s="538"/>
      <c r="AP297" s="538"/>
      <c r="AQ297" s="509"/>
      <c r="AR297" s="509"/>
      <c r="AS297" s="509"/>
      <c r="AT297" s="512"/>
      <c r="AU297" s="509"/>
      <c r="AV297" s="512"/>
      <c r="AW297" s="530"/>
      <c r="AX297" s="509"/>
      <c r="AY297" s="509"/>
      <c r="AZ297" s="514"/>
      <c r="BA297" s="518"/>
      <c r="BB297" s="518"/>
      <c r="BC297" s="518"/>
      <c r="BD297" s="518"/>
      <c r="BE297" s="518"/>
      <c r="BF297" s="518"/>
      <c r="BG297" s="518"/>
      <c r="BH297" s="518"/>
      <c r="BI297" s="518"/>
      <c r="BJ297" s="535"/>
      <c r="BK297" s="535"/>
      <c r="BL297" s="535"/>
      <c r="BM297" s="535"/>
      <c r="BN297" s="518"/>
      <c r="BO297" s="518"/>
      <c r="BP297" s="535"/>
      <c r="BQ297" s="535"/>
      <c r="BR297" s="418"/>
      <c r="BS297" s="418"/>
      <c r="BT297" s="418"/>
      <c r="BU297" s="418"/>
    </row>
    <row r="298" spans="1:73" ht="103.5" customHeight="1" x14ac:dyDescent="0.25">
      <c r="A298" s="555"/>
      <c r="B298" s="555"/>
      <c r="C298" s="557"/>
      <c r="D298" s="557"/>
      <c r="E298" s="565"/>
      <c r="F298" s="565"/>
      <c r="G298" s="565"/>
      <c r="H298" s="542"/>
      <c r="I298" s="422"/>
      <c r="J298" s="557"/>
      <c r="K298" s="558"/>
      <c r="L298" s="557"/>
      <c r="M298" s="558"/>
      <c r="N298" s="561"/>
      <c r="O298" s="514"/>
      <c r="P298" s="562"/>
      <c r="Q298" s="561"/>
      <c r="R298" s="514"/>
      <c r="S298" s="562"/>
      <c r="T298" s="561"/>
      <c r="U298" s="510"/>
      <c r="V298" s="561"/>
      <c r="W298" s="510"/>
      <c r="X298" s="348">
        <v>6</v>
      </c>
      <c r="Y298" s="334"/>
      <c r="Z298" s="334"/>
      <c r="AA298" s="334"/>
      <c r="AB298" s="376" t="str">
        <f t="shared" si="201"/>
        <v xml:space="preserve">  </v>
      </c>
      <c r="AC298" s="380"/>
      <c r="AD298" s="378" t="str">
        <f>+IFERROR(VLOOKUP($AC298,'4 FORMULAS'!$B$50:$C$52,2,0),"")</f>
        <v/>
      </c>
      <c r="AE298" s="423"/>
      <c r="AF298" s="341"/>
      <c r="AG298" s="378" t="str">
        <f>+IFERROR(VLOOKUP($AF298,'4 FORMULAS'!$B$53:$C$54,2,0),"")</f>
        <v/>
      </c>
      <c r="AH298" s="342"/>
      <c r="AI298" s="342"/>
      <c r="AJ298" s="342"/>
      <c r="AK298" s="342"/>
      <c r="AL298" s="378" t="str">
        <f t="shared" si="189"/>
        <v/>
      </c>
      <c r="AM298" s="378">
        <f>IF(AE298='4 FORMULAS'!$D$50,AM297-(AM297*AL298),AM297)</f>
        <v>0.24</v>
      </c>
      <c r="AN298" s="378">
        <f>IF(AE298='4 FORMULAS'!$D$52,$AN297-(AN297*$AL298),AN297)</f>
        <v>0.8</v>
      </c>
      <c r="AO298" s="539"/>
      <c r="AP298" s="539"/>
      <c r="AQ298" s="510"/>
      <c r="AR298" s="510"/>
      <c r="AS298" s="510"/>
      <c r="AT298" s="513"/>
      <c r="AU298" s="510"/>
      <c r="AV298" s="513"/>
      <c r="AW298" s="531"/>
      <c r="AX298" s="510"/>
      <c r="AY298" s="510"/>
      <c r="AZ298" s="514"/>
      <c r="BA298" s="519"/>
      <c r="BB298" s="519"/>
      <c r="BC298" s="519"/>
      <c r="BD298" s="519"/>
      <c r="BE298" s="519"/>
      <c r="BF298" s="519"/>
      <c r="BG298" s="519"/>
      <c r="BH298" s="519"/>
      <c r="BI298" s="519"/>
      <c r="BJ298" s="535"/>
      <c r="BK298" s="535"/>
      <c r="BL298" s="535"/>
      <c r="BM298" s="535"/>
      <c r="BN298" s="519"/>
      <c r="BO298" s="519"/>
      <c r="BP298" s="535"/>
      <c r="BQ298" s="535"/>
      <c r="BR298" s="418"/>
      <c r="BS298" s="418"/>
      <c r="BT298" s="418"/>
      <c r="BU298" s="418"/>
    </row>
    <row r="299" spans="1:73" ht="16.5" hidden="1" x14ac:dyDescent="0.25">
      <c r="A299" s="556" t="s">
        <v>660</v>
      </c>
      <c r="B299" s="557"/>
      <c r="C299" s="557"/>
      <c r="D299" s="557"/>
      <c r="E299" s="557"/>
      <c r="F299" s="557"/>
      <c r="G299" s="557"/>
      <c r="H299" s="542" t="str">
        <f t="shared" ref="H299" si="220">+CONCATENATE(D299," ",E299," ",F299," ",G299)</f>
        <v xml:space="preserve">   </v>
      </c>
      <c r="I299" s="357"/>
      <c r="J299" s="557"/>
      <c r="K299" s="558" t="str">
        <f>IFERROR(VLOOKUP('2 MAPA FINAL'!$J299,Tabla3[],2,0),"")</f>
        <v/>
      </c>
      <c r="L299" s="557"/>
      <c r="M299" s="558" t="str">
        <f>+IF(L299="","",IF(L299&lt;='3 FORMULA PROBABILIDADES'!$S$9,'3 FORMULA PROBABILIDADES'!$Q$9,IF(L299&lt;='3 FORMULA PROBABILIDADES'!$S$10,'3 FORMULA PROBABILIDADES'!$Q$10,IF(L299&lt;='3 FORMULA PROBABILIDADES'!$S$11,'3 FORMULA PROBABILIDADES'!$Q$11,IF(L299&lt;='3 FORMULA PROBABILIDADES'!$S$12,'3 FORMULA PROBABILIDADES'!$Q$12,IF(L299&gt;='3 FORMULA PROBABILIDADES'!$R$13,'3 FORMULA PROBABILIDADES'!$Q$13,""))))))</f>
        <v/>
      </c>
      <c r="N299" s="557" t="str">
        <f>+IF(M299="","",IF(M299='3 FORMULA PROBABILIDADES'!$Q$9, '3 FORMULA PROBABILIDADES'!$T$9,IF(M299='3 FORMULA PROBABILIDADES'!$Q$10, '3 FORMULA PROBABILIDADES'!$T$10,IF(M299='3 FORMULA PROBABILIDADES'!$Q$11, '3 FORMULA PROBABILIDADES'!$T$11,IF(M299='3 FORMULA PROBABILIDADES'!$Q$12, '3 FORMULA PROBABILIDADES'!$T$12,IF(M299='3 FORMULA PROBABILIDADES'!$Q$13, '3 FORMULA PROBABILIDADES'!$T$13))))))</f>
        <v/>
      </c>
      <c r="O299" s="510" t="str">
        <f>+IF(M299="","",IF(M299='3 FORMULA PROBABILIDADES'!$Q$9, '3 FORMULA PROBABILIDADES'!$P$9,IF(M299='3 FORMULA PROBABILIDADES'!$Q$10, '3 FORMULA PROBABILIDADES'!$P$10,IF(M299='3 FORMULA PROBABILIDADES'!$Q$11, '3 FORMULA PROBABILIDADES'!$P$11,IF(M299='3 FORMULA PROBABILIDADES'!$Q$12, '3 FORMULA PROBABILIDADES'!$P$12,IF(M299='3 FORMULA PROBABILIDADES'!$Q$13, '3 FORMULA PROBABILIDADES'!$P$13))))))</f>
        <v/>
      </c>
      <c r="P299" s="557"/>
      <c r="Q299" s="558" t="str">
        <f>+IF(P299="","",IF(P299="N/A","",IF(OR(P299='3 FORMULA PROBABILIDADES'!$X$9, P299='3 FORMULA PROBABILIDADES'!$Y$9), '3 FORMULA PROBABILIDADES'!$W$9,IF(OR(P299='3 FORMULA PROBABILIDADES'!$X$10, P299='3 FORMULA PROBABILIDADES'!$Y$10), '3 FORMULA PROBABILIDADES'!$W$10,IF(OR(P299='3 FORMULA PROBABILIDADES'!$X$11, P299='3 FORMULA PROBABILIDADES'!$Y$11), '3 FORMULA PROBABILIDADES'!$W$11,IF(OR(P299='3 FORMULA PROBABILIDADES'!$X$12, P299='3 FORMULA PROBABILIDADES'!$Y$12), '3 FORMULA PROBABILIDADES'!$W$12,IF(OR(P299='3 FORMULA PROBABILIDADES'!$X$13, P299='3 FORMULA PROBABILIDADES'!$Y$13), '3 FORMULA PROBABILIDADES'!$W$13)))))))</f>
        <v/>
      </c>
      <c r="R299" s="558" t="str">
        <f>+IF(P299="","",IF(P299="N/A","",IF(OR(P299='3 FORMULA PROBABILIDADES'!$X$9, P299='3 FORMULA PROBABILIDADES'!$Y$9), '3 FORMULA PROBABILIDADES'!$V$9,IF(OR(P299='3 FORMULA PROBABILIDADES'!$X$10, P299='3 FORMULA PROBABILIDADES'!$Y$10), '3 FORMULA PROBABILIDADES'!$V$10,IF(OR(P299='3 FORMULA PROBABILIDADES'!$X$11, P299='3 FORMULA PROBABILIDADES'!$Y$11), '3 FORMULA PROBABILIDADES'!$V$11,IF(OR(P299='3 FORMULA PROBABILIDADES'!$X$12, P299='3 FORMULA PROBABILIDADES'!$Y$12), '3 FORMULA PROBABILIDADES'!$V$12,IF(OR(P299='3 FORMULA PROBABILIDADES'!$X$13, P299='3 FORMULA PROBABILIDADES'!$Y$13), '3 FORMULA PROBABILIDADES'!$V$13)))))))</f>
        <v/>
      </c>
      <c r="S299" s="557"/>
      <c r="T299" s="557" t="str">
        <f>+IF(S299="","",IF(S299="N/A","",IF(OR(S299='3 FORMULA PROBABILIDADES'!$X$9, S299='3 FORMULA PROBABILIDADES'!$Y$9), '3 FORMULA PROBABILIDADES'!$W$9,IF(OR(S299='3 FORMULA PROBABILIDADES'!$X$10, S299='3 FORMULA PROBABILIDADES'!$Y$10), '3 FORMULA PROBABILIDADES'!$W$10,IF(OR(S299='3 FORMULA PROBABILIDADES'!$X$11, S299='3 FORMULA PROBABILIDADES'!$Y$11), '3 FORMULA PROBABILIDADES'!$W$11,IF(OR(S299='3 FORMULA PROBABILIDADES'!$X$12, S299='3 FORMULA PROBABILIDADES'!$Y$12), '3 FORMULA PROBABILIDADES'!$W$12,IF(OR(S299='3 FORMULA PROBABILIDADES'!$X$13, S299='3 FORMULA PROBABILIDADES'!$Y$13), '3 FORMULA PROBABILIDADES'!$W$13)))))))</f>
        <v/>
      </c>
      <c r="U299" s="557" t="str">
        <f>+IF(S299="","",IF(S299="N/A","",IF(OR(S299='3 FORMULA PROBABILIDADES'!$X$9, S299='3 FORMULA PROBABILIDADES'!$Y$9), '3 FORMULA PROBABILIDADES'!$V$9,IF(OR(S299='3 FORMULA PROBABILIDADES'!$X$10, S299='3 FORMULA PROBABILIDADES'!$Y$10), '3 FORMULA PROBABILIDADES'!$V$10,IF(OR(S299='3 FORMULA PROBABILIDADES'!$X$11, S299='3 FORMULA PROBABILIDADES'!$Y$11), '3 FORMULA PROBABILIDADES'!$V$11,IF(OR(S299='3 FORMULA PROBABILIDADES'!$X$12, S299='3 FORMULA PROBABILIDADES'!$Y$12), '3 FORMULA PROBABILIDADES'!$V$12,IF(OR(S299='3 FORMULA PROBABILIDADES'!$X$13, S299='3 FORMULA PROBABILIDADES'!$Y$13), '3 FORMULA PROBABILIDADES'!$V$13)))))))</f>
        <v/>
      </c>
      <c r="V299" s="557" t="str">
        <f t="shared" ref="V299" si="221">+IF(Q299="",T299,IF(T299="",Q299,IF(Q299&gt;T299,Q299,T299)))</f>
        <v/>
      </c>
      <c r="W299" s="557" t="str">
        <f>+IF(V299="","",IF(V299='3 FORMULA PROBABILIDADES'!$W$9, '3 FORMULA PROBABILIDADES'!$V$9,IF(V299='3 FORMULA PROBABILIDADES'!$W$10, '3 FORMULA PROBABILIDADES'!$V$10,IF(V299='3 FORMULA PROBABILIDADES'!$W$11, '3 FORMULA PROBABILIDADES'!$V$11,IF(V299='3 FORMULA PROBABILIDADES'!$W$12, '3 FORMULA PROBABILIDADES'!$V$12,IF(V299='3 FORMULA PROBABILIDADES'!$W$13, '3 FORMULA PROBABILIDADES'!$V$13))))))</f>
        <v/>
      </c>
      <c r="X299" s="348">
        <v>1</v>
      </c>
      <c r="Y299" s="334"/>
      <c r="Z299" s="334"/>
      <c r="AA299" s="334"/>
      <c r="AB299" s="376" t="str">
        <f t="shared" si="201"/>
        <v xml:space="preserve">  </v>
      </c>
      <c r="AC299" s="380"/>
      <c r="AD299" s="378" t="str">
        <f>+IFERROR(VLOOKUP($AC299,'4 FORMULAS'!$B$50:$C$52,2,0),"")</f>
        <v/>
      </c>
      <c r="AE299" s="423"/>
      <c r="AF299" s="341"/>
      <c r="AG299" s="378" t="str">
        <f>+IFERROR(VLOOKUP($AF299,'4 FORMULAS'!$B$53:$C$54,2,0),"")</f>
        <v/>
      </c>
      <c r="AH299" s="342"/>
      <c r="AI299" s="342"/>
      <c r="AJ299" s="342"/>
      <c r="AK299" s="342"/>
      <c r="AL299" s="378" t="str">
        <f t="shared" si="189"/>
        <v/>
      </c>
      <c r="AM299" s="378" t="str">
        <f>IF(AE299='4 FORMULAS'!$D$50,N299-(N299*AL299),N299)</f>
        <v/>
      </c>
      <c r="AN299" s="378" t="str">
        <f>IF(AE299='4 FORMULAS'!$D$52,$V299-($V299*$AL299),$V299)</f>
        <v/>
      </c>
      <c r="AO299" s="402" t="str">
        <f t="shared" ref="AO299" si="222">+IF(AM304="","",AM304)</f>
        <v/>
      </c>
      <c r="AP299" s="402" t="str">
        <f t="shared" ref="AP299" si="223">+IF(AN304="","",AN304)</f>
        <v/>
      </c>
      <c r="AQ299" s="402" t="str">
        <f t="shared" ref="AQ299" si="224">+IF(W299="Leve","No requiere plan de acción",IF(W299="Menor","Bajo",IF(W299="Moderado","Moderado",IF(W299="Mayor","Alto",IF(W299="Catastrófico","Extremo",IF(W299="",""))))))</f>
        <v/>
      </c>
      <c r="AR299" s="514"/>
      <c r="AS299" s="353"/>
      <c r="AT299" s="353"/>
      <c r="AU299" s="353"/>
      <c r="AV299" s="353"/>
      <c r="AW299" s="435"/>
      <c r="AX299" s="435"/>
      <c r="AY299" s="435"/>
      <c r="AZ299" s="435"/>
      <c r="BA299" s="436"/>
      <c r="BB299" s="350"/>
      <c r="BC299" s="350"/>
      <c r="BD299" s="350"/>
      <c r="BE299" s="350"/>
      <c r="BF299" s="350"/>
      <c r="BG299" s="350"/>
      <c r="BH299" s="350"/>
      <c r="BI299" s="350"/>
      <c r="BJ299" s="350"/>
      <c r="BK299" s="350"/>
      <c r="BL299" s="350"/>
      <c r="BM299" s="350"/>
      <c r="BN299" s="436"/>
      <c r="BO299" s="436"/>
      <c r="BP299" s="436"/>
      <c r="BQ299" s="436"/>
      <c r="BR299" s="418"/>
      <c r="BS299" s="418"/>
      <c r="BT299" s="418"/>
      <c r="BU299" s="418"/>
    </row>
    <row r="300" spans="1:73" ht="16.5" hidden="1" x14ac:dyDescent="0.25">
      <c r="A300" s="554"/>
      <c r="B300" s="557"/>
      <c r="C300" s="557"/>
      <c r="D300" s="557"/>
      <c r="E300" s="557"/>
      <c r="F300" s="557"/>
      <c r="G300" s="557"/>
      <c r="H300" s="542"/>
      <c r="I300" s="357"/>
      <c r="J300" s="557"/>
      <c r="K300" s="558"/>
      <c r="L300" s="557"/>
      <c r="M300" s="558"/>
      <c r="N300" s="557"/>
      <c r="O300" s="514"/>
      <c r="P300" s="557"/>
      <c r="Q300" s="558"/>
      <c r="R300" s="558"/>
      <c r="S300" s="557"/>
      <c r="T300" s="557"/>
      <c r="U300" s="557"/>
      <c r="V300" s="557"/>
      <c r="W300" s="557"/>
      <c r="X300" s="348">
        <v>2</v>
      </c>
      <c r="Y300" s="334"/>
      <c r="Z300" s="334"/>
      <c r="AA300" s="334"/>
      <c r="AB300" s="376" t="str">
        <f t="shared" si="201"/>
        <v xml:space="preserve">  </v>
      </c>
      <c r="AC300" s="380"/>
      <c r="AD300" s="378" t="str">
        <f>+IFERROR(VLOOKUP($AC300,'4 FORMULAS'!$B$50:$C$52,2,0),"")</f>
        <v/>
      </c>
      <c r="AE300" s="378" t="str">
        <f>+IFERROR(VLOOKUP($L300,'4 FORMULAS'!$B$50:$D$52,3,0),"")</f>
        <v/>
      </c>
      <c r="AF300" s="341"/>
      <c r="AG300" s="378" t="str">
        <f>+IFERROR(VLOOKUP($AF300,'4 FORMULAS'!$B$53:$C$54,2,0),"")</f>
        <v/>
      </c>
      <c r="AH300" s="342"/>
      <c r="AI300" s="342"/>
      <c r="AJ300" s="342"/>
      <c r="AK300" s="342"/>
      <c r="AL300" s="378" t="str">
        <f t="shared" si="189"/>
        <v/>
      </c>
      <c r="AM300" s="378" t="str">
        <f>IF(AE300='4 FORMULAS'!$D$50,AM299-(AM299*AL300),AM299)</f>
        <v/>
      </c>
      <c r="AN300" s="378" t="str">
        <f>IF(AE300='4 FORMULAS'!$D$52,$AN299-(AN299*$AL300),AN299)</f>
        <v/>
      </c>
      <c r="AO300" s="402"/>
      <c r="AP300" s="402"/>
      <c r="AQ300" s="402"/>
      <c r="AR300" s="514"/>
      <c r="AS300" s="353"/>
      <c r="AT300" s="353"/>
      <c r="AU300" s="353"/>
      <c r="AV300" s="353"/>
      <c r="AW300" s="435"/>
      <c r="AX300" s="435"/>
      <c r="AY300" s="435"/>
      <c r="AZ300" s="435"/>
      <c r="BA300" s="436"/>
      <c r="BB300" s="350"/>
      <c r="BC300" s="350"/>
      <c r="BD300" s="350"/>
      <c r="BE300" s="350"/>
      <c r="BF300" s="350"/>
      <c r="BG300" s="350"/>
      <c r="BH300" s="350"/>
      <c r="BI300" s="350"/>
      <c r="BJ300" s="350"/>
      <c r="BK300" s="350"/>
      <c r="BL300" s="350"/>
      <c r="BM300" s="350"/>
      <c r="BN300" s="436"/>
      <c r="BO300" s="436"/>
      <c r="BP300" s="436"/>
      <c r="BQ300" s="436"/>
      <c r="BR300" s="418"/>
      <c r="BS300" s="418"/>
      <c r="BT300" s="418"/>
      <c r="BU300" s="418"/>
    </row>
    <row r="301" spans="1:73" ht="16.5" hidden="1" x14ac:dyDescent="0.25">
      <c r="A301" s="554"/>
      <c r="B301" s="557"/>
      <c r="C301" s="557"/>
      <c r="D301" s="557"/>
      <c r="E301" s="557"/>
      <c r="F301" s="557"/>
      <c r="G301" s="557"/>
      <c r="H301" s="542"/>
      <c r="I301" s="357"/>
      <c r="J301" s="557"/>
      <c r="K301" s="558"/>
      <c r="L301" s="557"/>
      <c r="M301" s="558"/>
      <c r="N301" s="557"/>
      <c r="O301" s="514"/>
      <c r="P301" s="557"/>
      <c r="Q301" s="558"/>
      <c r="R301" s="558"/>
      <c r="S301" s="557"/>
      <c r="T301" s="557"/>
      <c r="U301" s="557"/>
      <c r="V301" s="557"/>
      <c r="W301" s="557"/>
      <c r="X301" s="348">
        <v>3</v>
      </c>
      <c r="Y301" s="334"/>
      <c r="Z301" s="334"/>
      <c r="AA301" s="334"/>
      <c r="AB301" s="376" t="str">
        <f t="shared" si="201"/>
        <v xml:space="preserve">  </v>
      </c>
      <c r="AC301" s="380"/>
      <c r="AD301" s="378" t="str">
        <f>+IFERROR(VLOOKUP($AC301,'4 FORMULAS'!$B$50:$C$52,2,0),"")</f>
        <v/>
      </c>
      <c r="AE301" s="378" t="str">
        <f>+IFERROR(VLOOKUP($L301,'4 FORMULAS'!$B$50:$D$52,3,0),"")</f>
        <v/>
      </c>
      <c r="AF301" s="341"/>
      <c r="AG301" s="378" t="str">
        <f>+IFERROR(VLOOKUP($AF301,'4 FORMULAS'!$B$53:$C$54,2,0),"")</f>
        <v/>
      </c>
      <c r="AH301" s="342"/>
      <c r="AI301" s="342"/>
      <c r="AJ301" s="342"/>
      <c r="AK301" s="342"/>
      <c r="AL301" s="378" t="str">
        <f t="shared" si="189"/>
        <v/>
      </c>
      <c r="AM301" s="378" t="str">
        <f>IF(AE301='4 FORMULAS'!$D$50,AM300-(AM300*AL301),AM300)</f>
        <v/>
      </c>
      <c r="AN301" s="378" t="str">
        <f>IF(AE301='4 FORMULAS'!$D$52,$AN300-(AN300*$AL301),AN300)</f>
        <v/>
      </c>
      <c r="AO301" s="402"/>
      <c r="AP301" s="402"/>
      <c r="AQ301" s="402"/>
      <c r="AR301" s="514"/>
      <c r="AS301" s="353"/>
      <c r="AT301" s="353"/>
      <c r="AU301" s="353"/>
      <c r="AV301" s="353"/>
      <c r="AW301" s="435"/>
      <c r="AX301" s="435"/>
      <c r="AY301" s="435"/>
      <c r="AZ301" s="435"/>
      <c r="BA301" s="436"/>
      <c r="BB301" s="350"/>
      <c r="BC301" s="350"/>
      <c r="BD301" s="350"/>
      <c r="BE301" s="350"/>
      <c r="BF301" s="350"/>
      <c r="BG301" s="350"/>
      <c r="BH301" s="350"/>
      <c r="BI301" s="350"/>
      <c r="BJ301" s="350"/>
      <c r="BK301" s="350"/>
      <c r="BL301" s="350"/>
      <c r="BM301" s="350"/>
      <c r="BN301" s="436"/>
      <c r="BO301" s="436"/>
      <c r="BP301" s="436"/>
      <c r="BQ301" s="436"/>
      <c r="BR301" s="418"/>
      <c r="BS301" s="418"/>
      <c r="BT301" s="418"/>
      <c r="BU301" s="418"/>
    </row>
    <row r="302" spans="1:73" ht="16.5" hidden="1" x14ac:dyDescent="0.25">
      <c r="A302" s="554"/>
      <c r="B302" s="557"/>
      <c r="C302" s="557"/>
      <c r="D302" s="557"/>
      <c r="E302" s="557"/>
      <c r="F302" s="557"/>
      <c r="G302" s="557"/>
      <c r="H302" s="542"/>
      <c r="I302" s="357"/>
      <c r="J302" s="557"/>
      <c r="K302" s="558"/>
      <c r="L302" s="557"/>
      <c r="M302" s="558"/>
      <c r="N302" s="557"/>
      <c r="O302" s="514"/>
      <c r="P302" s="557"/>
      <c r="Q302" s="558"/>
      <c r="R302" s="558"/>
      <c r="S302" s="557"/>
      <c r="T302" s="557"/>
      <c r="U302" s="557"/>
      <c r="V302" s="557"/>
      <c r="W302" s="557"/>
      <c r="X302" s="348">
        <v>4</v>
      </c>
      <c r="Y302" s="334"/>
      <c r="Z302" s="334"/>
      <c r="AA302" s="334"/>
      <c r="AB302" s="376" t="str">
        <f t="shared" si="201"/>
        <v xml:space="preserve">  </v>
      </c>
      <c r="AC302" s="380"/>
      <c r="AD302" s="378" t="str">
        <f>+IFERROR(VLOOKUP($AC302,'4 FORMULAS'!$B$50:$C$52,2,0),"")</f>
        <v/>
      </c>
      <c r="AE302" s="378" t="str">
        <f>+IFERROR(VLOOKUP($L302,'4 FORMULAS'!$B$50:$D$52,3,0),"")</f>
        <v/>
      </c>
      <c r="AF302" s="341"/>
      <c r="AG302" s="378" t="str">
        <f>+IFERROR(VLOOKUP($AF302,'4 FORMULAS'!$B$53:$C$54,2,0),"")</f>
        <v/>
      </c>
      <c r="AH302" s="342"/>
      <c r="AI302" s="342"/>
      <c r="AJ302" s="342"/>
      <c r="AK302" s="342"/>
      <c r="AL302" s="378" t="str">
        <f t="shared" si="189"/>
        <v/>
      </c>
      <c r="AM302" s="378" t="str">
        <f>IF(AE302='4 FORMULAS'!$D$50,AM301-(AM301*AL302),AM301)</f>
        <v/>
      </c>
      <c r="AN302" s="378" t="str">
        <f>IF(AE302='4 FORMULAS'!$D$52,$AN301-(AN301*$AL302),AN301)</f>
        <v/>
      </c>
      <c r="AO302" s="402"/>
      <c r="AP302" s="402"/>
      <c r="AQ302" s="402"/>
      <c r="AR302" s="514"/>
      <c r="AS302" s="353"/>
      <c r="AT302" s="353"/>
      <c r="AU302" s="353"/>
      <c r="AV302" s="353"/>
      <c r="AW302" s="435"/>
      <c r="AX302" s="435"/>
      <c r="AY302" s="435"/>
      <c r="AZ302" s="435"/>
      <c r="BA302" s="436"/>
      <c r="BB302" s="350"/>
      <c r="BC302" s="350"/>
      <c r="BD302" s="350"/>
      <c r="BE302" s="350"/>
      <c r="BF302" s="350"/>
      <c r="BG302" s="350"/>
      <c r="BH302" s="350"/>
      <c r="BI302" s="350"/>
      <c r="BJ302" s="350"/>
      <c r="BK302" s="350"/>
      <c r="BL302" s="350"/>
      <c r="BM302" s="350"/>
      <c r="BN302" s="436"/>
      <c r="BO302" s="436"/>
      <c r="BP302" s="436"/>
      <c r="BQ302" s="436"/>
      <c r="BR302" s="418"/>
      <c r="BS302" s="418"/>
      <c r="BT302" s="418"/>
      <c r="BU302" s="418"/>
    </row>
    <row r="303" spans="1:73" ht="16.5" hidden="1" x14ac:dyDescent="0.25">
      <c r="A303" s="554"/>
      <c r="B303" s="557"/>
      <c r="C303" s="557"/>
      <c r="D303" s="557"/>
      <c r="E303" s="557"/>
      <c r="F303" s="557"/>
      <c r="G303" s="557"/>
      <c r="H303" s="542"/>
      <c r="I303" s="357"/>
      <c r="J303" s="557"/>
      <c r="K303" s="558"/>
      <c r="L303" s="557"/>
      <c r="M303" s="558"/>
      <c r="N303" s="557"/>
      <c r="O303" s="514"/>
      <c r="P303" s="557"/>
      <c r="Q303" s="558"/>
      <c r="R303" s="558"/>
      <c r="S303" s="557"/>
      <c r="T303" s="557"/>
      <c r="U303" s="557"/>
      <c r="V303" s="557"/>
      <c r="W303" s="557"/>
      <c r="X303" s="348">
        <v>5</v>
      </c>
      <c r="Y303" s="334"/>
      <c r="Z303" s="334"/>
      <c r="AA303" s="334"/>
      <c r="AB303" s="376" t="str">
        <f t="shared" si="201"/>
        <v xml:space="preserve">  </v>
      </c>
      <c r="AC303" s="380"/>
      <c r="AD303" s="378" t="str">
        <f>+IFERROR(VLOOKUP($AC303,'4 FORMULAS'!$B$50:$C$52,2,0),"")</f>
        <v/>
      </c>
      <c r="AE303" s="378" t="str">
        <f>+IFERROR(VLOOKUP($L303,'4 FORMULAS'!$B$50:$D$52,3,0),"")</f>
        <v/>
      </c>
      <c r="AF303" s="341"/>
      <c r="AG303" s="378" t="str">
        <f>+IFERROR(VLOOKUP($AF303,'4 FORMULAS'!$B$53:$C$54,2,0),"")</f>
        <v/>
      </c>
      <c r="AH303" s="342"/>
      <c r="AI303" s="342"/>
      <c r="AJ303" s="342"/>
      <c r="AK303" s="342"/>
      <c r="AL303" s="378" t="str">
        <f t="shared" si="189"/>
        <v/>
      </c>
      <c r="AM303" s="378" t="str">
        <f>IF(AE303='4 FORMULAS'!$D$50,AM302-(AM302*AL303),AM302)</f>
        <v/>
      </c>
      <c r="AN303" s="378" t="str">
        <f>IF(AE303='4 FORMULAS'!$D$52,$AN302-(AN302*$AL303),AN302)</f>
        <v/>
      </c>
      <c r="AO303" s="402"/>
      <c r="AP303" s="402"/>
      <c r="AQ303" s="402"/>
      <c r="AR303" s="514"/>
      <c r="AS303" s="353"/>
      <c r="AT303" s="353"/>
      <c r="AU303" s="353"/>
      <c r="AV303" s="353"/>
      <c r="AW303" s="435"/>
      <c r="AX303" s="435"/>
      <c r="AY303" s="435"/>
      <c r="AZ303" s="435"/>
      <c r="BA303" s="436"/>
      <c r="BB303" s="350"/>
      <c r="BC303" s="350"/>
      <c r="BD303" s="350"/>
      <c r="BE303" s="350"/>
      <c r="BF303" s="350"/>
      <c r="BG303" s="350"/>
      <c r="BH303" s="350"/>
      <c r="BI303" s="350"/>
      <c r="BJ303" s="350"/>
      <c r="BK303" s="350"/>
      <c r="BL303" s="350"/>
      <c r="BM303" s="350"/>
      <c r="BN303" s="436"/>
      <c r="BO303" s="436"/>
      <c r="BP303" s="436"/>
      <c r="BQ303" s="436"/>
      <c r="BR303" s="418"/>
      <c r="BS303" s="418"/>
      <c r="BT303" s="418"/>
      <c r="BU303" s="418"/>
    </row>
    <row r="304" spans="1:73" ht="16.5" hidden="1" x14ac:dyDescent="0.25">
      <c r="A304" s="555"/>
      <c r="B304" s="557"/>
      <c r="C304" s="557"/>
      <c r="D304" s="557"/>
      <c r="E304" s="557"/>
      <c r="F304" s="557"/>
      <c r="G304" s="557"/>
      <c r="H304" s="542"/>
      <c r="I304" s="357"/>
      <c r="J304" s="557"/>
      <c r="K304" s="558"/>
      <c r="L304" s="557"/>
      <c r="M304" s="558"/>
      <c r="N304" s="557"/>
      <c r="O304" s="514"/>
      <c r="P304" s="557"/>
      <c r="Q304" s="558"/>
      <c r="R304" s="558"/>
      <c r="S304" s="557"/>
      <c r="T304" s="557"/>
      <c r="U304" s="557"/>
      <c r="V304" s="557"/>
      <c r="W304" s="557"/>
      <c r="X304" s="348">
        <v>6</v>
      </c>
      <c r="Y304" s="334"/>
      <c r="Z304" s="334"/>
      <c r="AA304" s="334"/>
      <c r="AB304" s="376" t="str">
        <f t="shared" si="201"/>
        <v xml:space="preserve">  </v>
      </c>
      <c r="AC304" s="380"/>
      <c r="AD304" s="378" t="str">
        <f>+IFERROR(VLOOKUP($AC304,'4 FORMULAS'!$B$50:$C$52,2,0),"")</f>
        <v/>
      </c>
      <c r="AE304" s="378" t="str">
        <f>+IFERROR(VLOOKUP($L304,'4 FORMULAS'!$B$50:$D$52,3,0),"")</f>
        <v/>
      </c>
      <c r="AF304" s="341"/>
      <c r="AG304" s="378" t="str">
        <f>+IFERROR(VLOOKUP($AF304,'4 FORMULAS'!$B$53:$C$54,2,0),"")</f>
        <v/>
      </c>
      <c r="AH304" s="342"/>
      <c r="AI304" s="342"/>
      <c r="AJ304" s="342"/>
      <c r="AK304" s="342"/>
      <c r="AL304" s="378" t="str">
        <f t="shared" si="189"/>
        <v/>
      </c>
      <c r="AM304" s="378" t="str">
        <f>IF(AE304='4 FORMULAS'!$D$50,AM303-(AM303*AL304),AM303)</f>
        <v/>
      </c>
      <c r="AN304" s="378" t="str">
        <f>IF(AE304='4 FORMULAS'!$D$52,$AN303-(AN303*$AL304),AN303)</f>
        <v/>
      </c>
      <c r="AO304" s="402"/>
      <c r="AP304" s="402"/>
      <c r="AQ304" s="402"/>
      <c r="AR304" s="514"/>
      <c r="AS304" s="353"/>
      <c r="AT304" s="353"/>
      <c r="AU304" s="353"/>
      <c r="AV304" s="353"/>
      <c r="AW304" s="435"/>
      <c r="AX304" s="435"/>
      <c r="AY304" s="435"/>
      <c r="AZ304" s="435"/>
      <c r="BA304" s="436"/>
      <c r="BB304" s="350"/>
      <c r="BC304" s="350"/>
      <c r="BD304" s="350"/>
      <c r="BE304" s="350"/>
      <c r="BF304" s="350"/>
      <c r="BG304" s="350"/>
      <c r="BH304" s="350"/>
      <c r="BI304" s="350"/>
      <c r="BJ304" s="350"/>
      <c r="BK304" s="350"/>
      <c r="BL304" s="350"/>
      <c r="BM304" s="350"/>
      <c r="BN304" s="436"/>
      <c r="BO304" s="436"/>
      <c r="BP304" s="436"/>
      <c r="BQ304" s="436"/>
      <c r="BR304" s="418"/>
      <c r="BS304" s="418"/>
      <c r="BT304" s="418"/>
      <c r="BU304" s="418"/>
    </row>
    <row r="305" spans="1:73" ht="16.5" hidden="1" x14ac:dyDescent="0.25">
      <c r="A305" s="556" t="s">
        <v>661</v>
      </c>
      <c r="B305" s="557"/>
      <c r="C305" s="557"/>
      <c r="D305" s="557"/>
      <c r="E305" s="557"/>
      <c r="F305" s="557"/>
      <c r="G305" s="557"/>
      <c r="H305" s="542" t="str">
        <f t="shared" ref="H305" si="225">+CONCATENATE(D305," ",E305," ",F305," ",G305)</f>
        <v xml:space="preserve">   </v>
      </c>
      <c r="I305" s="357"/>
      <c r="J305" s="557"/>
      <c r="K305" s="558" t="str">
        <f>IFERROR(VLOOKUP('2 MAPA FINAL'!$J305,Tabla3[],2,0),"")</f>
        <v/>
      </c>
      <c r="L305" s="557"/>
      <c r="M305" s="558" t="str">
        <f>+IF(L305="","",IF(L305&lt;='3 FORMULA PROBABILIDADES'!$S$9,'3 FORMULA PROBABILIDADES'!$Q$9,IF(L305&lt;='3 FORMULA PROBABILIDADES'!$S$10,'3 FORMULA PROBABILIDADES'!$Q$10,IF(L305&lt;='3 FORMULA PROBABILIDADES'!$S$11,'3 FORMULA PROBABILIDADES'!$Q$11,IF(L305&lt;='3 FORMULA PROBABILIDADES'!$S$12,'3 FORMULA PROBABILIDADES'!$Q$12,IF(L305&gt;='3 FORMULA PROBABILIDADES'!$R$13,'3 FORMULA PROBABILIDADES'!$Q$13,""))))))</f>
        <v/>
      </c>
      <c r="N305" s="557" t="str">
        <f>+IF(M305="","",IF(M305='3 FORMULA PROBABILIDADES'!$Q$9, '3 FORMULA PROBABILIDADES'!$T$9,IF(M305='3 FORMULA PROBABILIDADES'!$Q$10, '3 FORMULA PROBABILIDADES'!$T$10,IF(M305='3 FORMULA PROBABILIDADES'!$Q$11, '3 FORMULA PROBABILIDADES'!$T$11,IF(M305='3 FORMULA PROBABILIDADES'!$Q$12, '3 FORMULA PROBABILIDADES'!$T$12,IF(M305='3 FORMULA PROBABILIDADES'!$Q$13, '3 FORMULA PROBABILIDADES'!$T$13))))))</f>
        <v/>
      </c>
      <c r="O305" s="510" t="str">
        <f>+IF(M305="","",IF(M305='3 FORMULA PROBABILIDADES'!$Q$9, '3 FORMULA PROBABILIDADES'!$P$9,IF(M305='3 FORMULA PROBABILIDADES'!$Q$10, '3 FORMULA PROBABILIDADES'!$P$10,IF(M305='3 FORMULA PROBABILIDADES'!$Q$11, '3 FORMULA PROBABILIDADES'!$P$11,IF(M305='3 FORMULA PROBABILIDADES'!$Q$12, '3 FORMULA PROBABILIDADES'!$P$12,IF(M305='3 FORMULA PROBABILIDADES'!$Q$13, '3 FORMULA PROBABILIDADES'!$P$13))))))</f>
        <v/>
      </c>
      <c r="P305" s="557"/>
      <c r="Q305" s="558" t="str">
        <f>+IF(P305="","",IF(P305="N/A","",IF(OR(P305='3 FORMULA PROBABILIDADES'!$X$9, P305='3 FORMULA PROBABILIDADES'!$Y$9), '3 FORMULA PROBABILIDADES'!$W$9,IF(OR(P305='3 FORMULA PROBABILIDADES'!$X$10, P305='3 FORMULA PROBABILIDADES'!$Y$10), '3 FORMULA PROBABILIDADES'!$W$10,IF(OR(P305='3 FORMULA PROBABILIDADES'!$X$11, P305='3 FORMULA PROBABILIDADES'!$Y$11), '3 FORMULA PROBABILIDADES'!$W$11,IF(OR(P305='3 FORMULA PROBABILIDADES'!$X$12, P305='3 FORMULA PROBABILIDADES'!$Y$12), '3 FORMULA PROBABILIDADES'!$W$12,IF(OR(P305='3 FORMULA PROBABILIDADES'!$X$13, P305='3 FORMULA PROBABILIDADES'!$Y$13), '3 FORMULA PROBABILIDADES'!$W$13)))))))</f>
        <v/>
      </c>
      <c r="R305" s="558" t="str">
        <f>+IF(P305="","",IF(P305="N/A","",IF(OR(P305='3 FORMULA PROBABILIDADES'!$X$9, P305='3 FORMULA PROBABILIDADES'!$Y$9), '3 FORMULA PROBABILIDADES'!$V$9,IF(OR(P305='3 FORMULA PROBABILIDADES'!$X$10, P305='3 FORMULA PROBABILIDADES'!$Y$10), '3 FORMULA PROBABILIDADES'!$V$10,IF(OR(P305='3 FORMULA PROBABILIDADES'!$X$11, P305='3 FORMULA PROBABILIDADES'!$Y$11), '3 FORMULA PROBABILIDADES'!$V$11,IF(OR(P305='3 FORMULA PROBABILIDADES'!$X$12, P305='3 FORMULA PROBABILIDADES'!$Y$12), '3 FORMULA PROBABILIDADES'!$V$12,IF(OR(P305='3 FORMULA PROBABILIDADES'!$X$13, P305='3 FORMULA PROBABILIDADES'!$Y$13), '3 FORMULA PROBABILIDADES'!$V$13)))))))</f>
        <v/>
      </c>
      <c r="S305" s="557"/>
      <c r="T305" s="557" t="str">
        <f>+IF(S305="","",IF(S305="N/A","",IF(OR(S305='3 FORMULA PROBABILIDADES'!$X$9, S305='3 FORMULA PROBABILIDADES'!$Y$9), '3 FORMULA PROBABILIDADES'!$W$9,IF(OR(S305='3 FORMULA PROBABILIDADES'!$X$10, S305='3 FORMULA PROBABILIDADES'!$Y$10), '3 FORMULA PROBABILIDADES'!$W$10,IF(OR(S305='3 FORMULA PROBABILIDADES'!$X$11, S305='3 FORMULA PROBABILIDADES'!$Y$11), '3 FORMULA PROBABILIDADES'!$W$11,IF(OR(S305='3 FORMULA PROBABILIDADES'!$X$12, S305='3 FORMULA PROBABILIDADES'!$Y$12), '3 FORMULA PROBABILIDADES'!$W$12,IF(OR(S305='3 FORMULA PROBABILIDADES'!$X$13, S305='3 FORMULA PROBABILIDADES'!$Y$13), '3 FORMULA PROBABILIDADES'!$W$13)))))))</f>
        <v/>
      </c>
      <c r="U305" s="557" t="str">
        <f>+IF(S305="","",IF(S305="N/A","",IF(OR(S305='3 FORMULA PROBABILIDADES'!$X$9, S305='3 FORMULA PROBABILIDADES'!$Y$9), '3 FORMULA PROBABILIDADES'!$V$9,IF(OR(S305='3 FORMULA PROBABILIDADES'!$X$10, S305='3 FORMULA PROBABILIDADES'!$Y$10), '3 FORMULA PROBABILIDADES'!$V$10,IF(OR(S305='3 FORMULA PROBABILIDADES'!$X$11, S305='3 FORMULA PROBABILIDADES'!$Y$11), '3 FORMULA PROBABILIDADES'!$V$11,IF(OR(S305='3 FORMULA PROBABILIDADES'!$X$12, S305='3 FORMULA PROBABILIDADES'!$Y$12), '3 FORMULA PROBABILIDADES'!$V$12,IF(OR(S305='3 FORMULA PROBABILIDADES'!$X$13, S305='3 FORMULA PROBABILIDADES'!$Y$13), '3 FORMULA PROBABILIDADES'!$V$13)))))))</f>
        <v/>
      </c>
      <c r="V305" s="557" t="str">
        <f t="shared" ref="V305" si="226">+IF(Q305="",T305,IF(T305="",Q305,IF(Q305&gt;T305,Q305,T305)))</f>
        <v/>
      </c>
      <c r="W305" s="557" t="str">
        <f>+IF(V305="","",IF(V305='3 FORMULA PROBABILIDADES'!$W$9, '3 FORMULA PROBABILIDADES'!$V$9,IF(V305='3 FORMULA PROBABILIDADES'!$W$10, '3 FORMULA PROBABILIDADES'!$V$10,IF(V305='3 FORMULA PROBABILIDADES'!$W$11, '3 FORMULA PROBABILIDADES'!$V$11,IF(V305='3 FORMULA PROBABILIDADES'!$W$12, '3 FORMULA PROBABILIDADES'!$V$12,IF(V305='3 FORMULA PROBABILIDADES'!$W$13, '3 FORMULA PROBABILIDADES'!$V$13))))))</f>
        <v/>
      </c>
      <c r="X305" s="348">
        <v>1</v>
      </c>
      <c r="Y305" s="334"/>
      <c r="Z305" s="334"/>
      <c r="AA305" s="334"/>
      <c r="AB305" s="376" t="str">
        <f t="shared" si="201"/>
        <v xml:space="preserve">  </v>
      </c>
      <c r="AC305" s="380"/>
      <c r="AD305" s="378" t="str">
        <f>+IFERROR(VLOOKUP($AC305,'4 FORMULAS'!$B$50:$C$52,2,0),"")</f>
        <v/>
      </c>
      <c r="AE305" s="378" t="str">
        <f>+IFERROR(VLOOKUP($L305,'4 FORMULAS'!$B$50:$D$52,3,0),"")</f>
        <v/>
      </c>
      <c r="AF305" s="341"/>
      <c r="AG305" s="378" t="str">
        <f>+IFERROR(VLOOKUP($AF305,'4 FORMULAS'!$B$53:$C$54,2,0),"")</f>
        <v/>
      </c>
      <c r="AH305" s="342"/>
      <c r="AI305" s="342"/>
      <c r="AJ305" s="342"/>
      <c r="AK305" s="342"/>
      <c r="AL305" s="378" t="str">
        <f t="shared" si="189"/>
        <v/>
      </c>
      <c r="AM305" s="378" t="str">
        <f>IF(AE305='4 FORMULAS'!$D$50,N305-(N305*AL305),N305)</f>
        <v/>
      </c>
      <c r="AN305" s="378" t="str">
        <f>IF(AE305='4 FORMULAS'!$D$52,$V305-($V305*$AL305),$V305)</f>
        <v/>
      </c>
      <c r="AO305" s="402" t="str">
        <f t="shared" ref="AO305" si="227">+IF(AM310="","",AM310)</f>
        <v/>
      </c>
      <c r="AP305" s="402" t="str">
        <f t="shared" ref="AP305" si="228">+IF(AN310="","",AN310)</f>
        <v/>
      </c>
      <c r="AQ305" s="402" t="str">
        <f t="shared" ref="AQ305" si="229">+IF(W305="Leve","No requiere plan de acción",IF(W305="Menor","Bajo",IF(W305="Moderado","Moderado",IF(W305="Mayor","Alto",IF(W305="Catastrófico","Extremo",IF(W305="",""))))))</f>
        <v/>
      </c>
      <c r="AR305" s="514"/>
      <c r="AS305" s="353"/>
      <c r="AT305" s="353"/>
      <c r="AU305" s="353"/>
      <c r="AV305" s="353"/>
      <c r="AW305" s="435"/>
      <c r="AX305" s="435"/>
      <c r="AY305" s="435"/>
      <c r="AZ305" s="435"/>
      <c r="BA305" s="436"/>
      <c r="BB305" s="350"/>
      <c r="BC305" s="350"/>
      <c r="BD305" s="350"/>
      <c r="BE305" s="350"/>
      <c r="BF305" s="350"/>
      <c r="BG305" s="350"/>
      <c r="BH305" s="350"/>
      <c r="BI305" s="350"/>
      <c r="BJ305" s="350"/>
      <c r="BK305" s="350"/>
      <c r="BL305" s="350"/>
      <c r="BM305" s="350"/>
      <c r="BN305" s="436"/>
      <c r="BO305" s="436"/>
      <c r="BP305" s="436"/>
      <c r="BQ305" s="436"/>
      <c r="BR305" s="418"/>
      <c r="BS305" s="418"/>
      <c r="BT305" s="418"/>
      <c r="BU305" s="418"/>
    </row>
    <row r="306" spans="1:73" ht="16.5" hidden="1" x14ac:dyDescent="0.25">
      <c r="A306" s="554"/>
      <c r="B306" s="557"/>
      <c r="C306" s="557"/>
      <c r="D306" s="557"/>
      <c r="E306" s="557"/>
      <c r="F306" s="557"/>
      <c r="G306" s="557"/>
      <c r="H306" s="542"/>
      <c r="I306" s="357"/>
      <c r="J306" s="557"/>
      <c r="K306" s="558"/>
      <c r="L306" s="557"/>
      <c r="M306" s="558"/>
      <c r="N306" s="557"/>
      <c r="O306" s="514"/>
      <c r="P306" s="557"/>
      <c r="Q306" s="558"/>
      <c r="R306" s="558"/>
      <c r="S306" s="557"/>
      <c r="T306" s="557"/>
      <c r="U306" s="557"/>
      <c r="V306" s="557"/>
      <c r="W306" s="557"/>
      <c r="X306" s="348">
        <v>2</v>
      </c>
      <c r="Y306" s="334"/>
      <c r="Z306" s="334"/>
      <c r="AA306" s="334"/>
      <c r="AB306" s="376" t="str">
        <f t="shared" si="201"/>
        <v xml:space="preserve">  </v>
      </c>
      <c r="AC306" s="380"/>
      <c r="AD306" s="378" t="str">
        <f>+IFERROR(VLOOKUP($AC306,'4 FORMULAS'!$B$50:$C$52,2,0),"")</f>
        <v/>
      </c>
      <c r="AE306" s="378" t="str">
        <f>+IFERROR(VLOOKUP($L306,'4 FORMULAS'!$B$50:$D$52,3,0),"")</f>
        <v/>
      </c>
      <c r="AF306" s="341"/>
      <c r="AG306" s="378" t="str">
        <f>+IFERROR(VLOOKUP($AF306,'4 FORMULAS'!$B$53:$C$54,2,0),"")</f>
        <v/>
      </c>
      <c r="AH306" s="342"/>
      <c r="AI306" s="342"/>
      <c r="AJ306" s="342"/>
      <c r="AK306" s="342"/>
      <c r="AL306" s="378" t="str">
        <f t="shared" si="189"/>
        <v/>
      </c>
      <c r="AM306" s="378" t="str">
        <f>IF(AE306='4 FORMULAS'!$D$50,AM305-(AM305*AL306),AM305)</f>
        <v/>
      </c>
      <c r="AN306" s="378" t="str">
        <f>IF(AE306='4 FORMULAS'!$D$52,$AN305-(AN305*$AL306),AN305)</f>
        <v/>
      </c>
      <c r="AO306" s="402"/>
      <c r="AP306" s="402"/>
      <c r="AQ306" s="402"/>
      <c r="AR306" s="514"/>
      <c r="AS306" s="353"/>
      <c r="AT306" s="353"/>
      <c r="AU306" s="353"/>
      <c r="AV306" s="353"/>
      <c r="AW306" s="435"/>
      <c r="AX306" s="435"/>
      <c r="AY306" s="435"/>
      <c r="AZ306" s="435"/>
      <c r="BA306" s="436"/>
      <c r="BB306" s="350"/>
      <c r="BC306" s="350"/>
      <c r="BD306" s="350"/>
      <c r="BE306" s="350"/>
      <c r="BF306" s="350"/>
      <c r="BG306" s="350"/>
      <c r="BH306" s="350"/>
      <c r="BI306" s="350"/>
      <c r="BJ306" s="350"/>
      <c r="BK306" s="350"/>
      <c r="BL306" s="350"/>
      <c r="BM306" s="350"/>
      <c r="BN306" s="436"/>
      <c r="BO306" s="436"/>
      <c r="BP306" s="436"/>
      <c r="BQ306" s="436"/>
      <c r="BR306" s="418"/>
      <c r="BS306" s="418"/>
      <c r="BT306" s="418"/>
      <c r="BU306" s="418"/>
    </row>
    <row r="307" spans="1:73" ht="16.5" hidden="1" x14ac:dyDescent="0.25">
      <c r="A307" s="554"/>
      <c r="B307" s="557"/>
      <c r="C307" s="557"/>
      <c r="D307" s="557"/>
      <c r="E307" s="557"/>
      <c r="F307" s="557"/>
      <c r="G307" s="557"/>
      <c r="H307" s="542"/>
      <c r="I307" s="357"/>
      <c r="J307" s="557"/>
      <c r="K307" s="558"/>
      <c r="L307" s="557"/>
      <c r="M307" s="558"/>
      <c r="N307" s="557"/>
      <c r="O307" s="514"/>
      <c r="P307" s="557"/>
      <c r="Q307" s="558"/>
      <c r="R307" s="558"/>
      <c r="S307" s="557"/>
      <c r="T307" s="557"/>
      <c r="U307" s="557"/>
      <c r="V307" s="557"/>
      <c r="W307" s="557"/>
      <c r="X307" s="348">
        <v>3</v>
      </c>
      <c r="Y307" s="334"/>
      <c r="Z307" s="334"/>
      <c r="AA307" s="334"/>
      <c r="AB307" s="376" t="str">
        <f t="shared" si="201"/>
        <v xml:space="preserve">  </v>
      </c>
      <c r="AC307" s="380"/>
      <c r="AD307" s="378" t="str">
        <f>+IFERROR(VLOOKUP($AC307,'4 FORMULAS'!$B$50:$C$52,2,0),"")</f>
        <v/>
      </c>
      <c r="AE307" s="378" t="str">
        <f>+IFERROR(VLOOKUP($L307,'4 FORMULAS'!$B$50:$D$52,3,0),"")</f>
        <v/>
      </c>
      <c r="AF307" s="341"/>
      <c r="AG307" s="378" t="str">
        <f>+IFERROR(VLOOKUP($AF307,'4 FORMULAS'!$B$53:$C$54,2,0),"")</f>
        <v/>
      </c>
      <c r="AH307" s="342"/>
      <c r="AI307" s="342"/>
      <c r="AJ307" s="342"/>
      <c r="AK307" s="342"/>
      <c r="AL307" s="378" t="str">
        <f t="shared" si="189"/>
        <v/>
      </c>
      <c r="AM307" s="378" t="str">
        <f>IF(AE307='4 FORMULAS'!$D$50,AM306-(AM306*AL307),AM306)</f>
        <v/>
      </c>
      <c r="AN307" s="378" t="str">
        <f>IF(AE307='4 FORMULAS'!$D$52,$AN306-(AN306*$AL307),AN306)</f>
        <v/>
      </c>
      <c r="AO307" s="402"/>
      <c r="AP307" s="402"/>
      <c r="AQ307" s="402"/>
      <c r="AR307" s="514"/>
      <c r="AS307" s="353"/>
      <c r="AT307" s="353"/>
      <c r="AU307" s="353"/>
      <c r="AV307" s="353"/>
      <c r="AW307" s="435"/>
      <c r="AX307" s="435"/>
      <c r="AY307" s="435"/>
      <c r="AZ307" s="435"/>
      <c r="BA307" s="436"/>
      <c r="BB307" s="350"/>
      <c r="BC307" s="350"/>
      <c r="BD307" s="350"/>
      <c r="BE307" s="350"/>
      <c r="BF307" s="350"/>
      <c r="BG307" s="350"/>
      <c r="BH307" s="350"/>
      <c r="BI307" s="350"/>
      <c r="BJ307" s="350"/>
      <c r="BK307" s="350"/>
      <c r="BL307" s="350"/>
      <c r="BM307" s="350"/>
      <c r="BN307" s="436"/>
      <c r="BO307" s="436"/>
      <c r="BP307" s="436"/>
      <c r="BQ307" s="436"/>
      <c r="BR307" s="418"/>
      <c r="BS307" s="418"/>
      <c r="BT307" s="418"/>
      <c r="BU307" s="418"/>
    </row>
    <row r="308" spans="1:73" ht="16.5" hidden="1" x14ac:dyDescent="0.25">
      <c r="A308" s="554"/>
      <c r="B308" s="557"/>
      <c r="C308" s="557"/>
      <c r="D308" s="557"/>
      <c r="E308" s="557"/>
      <c r="F308" s="557"/>
      <c r="G308" s="557"/>
      <c r="H308" s="542"/>
      <c r="I308" s="357"/>
      <c r="J308" s="557"/>
      <c r="K308" s="558"/>
      <c r="L308" s="557"/>
      <c r="M308" s="558"/>
      <c r="N308" s="557"/>
      <c r="O308" s="514"/>
      <c r="P308" s="557"/>
      <c r="Q308" s="558"/>
      <c r="R308" s="558"/>
      <c r="S308" s="557"/>
      <c r="T308" s="557"/>
      <c r="U308" s="557"/>
      <c r="V308" s="557"/>
      <c r="W308" s="557"/>
      <c r="X308" s="348">
        <v>4</v>
      </c>
      <c r="Y308" s="334"/>
      <c r="Z308" s="334"/>
      <c r="AA308" s="334"/>
      <c r="AB308" s="376" t="str">
        <f t="shared" si="201"/>
        <v xml:space="preserve">  </v>
      </c>
      <c r="AC308" s="380"/>
      <c r="AD308" s="378" t="str">
        <f>+IFERROR(VLOOKUP($AC308,'4 FORMULAS'!$B$50:$C$52,2,0),"")</f>
        <v/>
      </c>
      <c r="AE308" s="378" t="str">
        <f>+IFERROR(VLOOKUP($L308,'4 FORMULAS'!$B$50:$D$52,3,0),"")</f>
        <v/>
      </c>
      <c r="AF308" s="341"/>
      <c r="AG308" s="378" t="str">
        <f>+IFERROR(VLOOKUP($AF308,'4 FORMULAS'!$B$53:$C$54,2,0),"")</f>
        <v/>
      </c>
      <c r="AH308" s="342"/>
      <c r="AI308" s="342"/>
      <c r="AJ308" s="342"/>
      <c r="AK308" s="342"/>
      <c r="AL308" s="378" t="str">
        <f t="shared" si="189"/>
        <v/>
      </c>
      <c r="AM308" s="378" t="str">
        <f>IF(AE308='4 FORMULAS'!$D$50,AM307-(AM307*AL308),AM307)</f>
        <v/>
      </c>
      <c r="AN308" s="378" t="str">
        <f>IF(AE308='4 FORMULAS'!$D$52,$AN307-(AN307*$AL308),AN307)</f>
        <v/>
      </c>
      <c r="AO308" s="402"/>
      <c r="AP308" s="402"/>
      <c r="AQ308" s="402"/>
      <c r="AR308" s="514"/>
      <c r="AS308" s="353"/>
      <c r="AT308" s="353"/>
      <c r="AU308" s="353"/>
      <c r="AV308" s="353"/>
      <c r="AW308" s="435"/>
      <c r="AX308" s="435"/>
      <c r="AY308" s="435"/>
      <c r="AZ308" s="435"/>
      <c r="BA308" s="436"/>
      <c r="BB308" s="350"/>
      <c r="BC308" s="350"/>
      <c r="BD308" s="350"/>
      <c r="BE308" s="350"/>
      <c r="BF308" s="350"/>
      <c r="BG308" s="350"/>
      <c r="BH308" s="350"/>
      <c r="BI308" s="350"/>
      <c r="BJ308" s="350"/>
      <c r="BK308" s="350"/>
      <c r="BL308" s="350"/>
      <c r="BM308" s="350"/>
      <c r="BN308" s="436"/>
      <c r="BO308" s="436"/>
      <c r="BP308" s="436"/>
      <c r="BQ308" s="436"/>
      <c r="BR308" s="418"/>
      <c r="BS308" s="418"/>
      <c r="BT308" s="418"/>
      <c r="BU308" s="418"/>
    </row>
    <row r="309" spans="1:73" ht="16.5" hidden="1" x14ac:dyDescent="0.25">
      <c r="A309" s="554"/>
      <c r="B309" s="557"/>
      <c r="C309" s="557"/>
      <c r="D309" s="557"/>
      <c r="E309" s="557"/>
      <c r="F309" s="557"/>
      <c r="G309" s="557"/>
      <c r="H309" s="542"/>
      <c r="I309" s="357"/>
      <c r="J309" s="557"/>
      <c r="K309" s="558"/>
      <c r="L309" s="557"/>
      <c r="M309" s="558"/>
      <c r="N309" s="557"/>
      <c r="O309" s="514"/>
      <c r="P309" s="557"/>
      <c r="Q309" s="558"/>
      <c r="R309" s="558"/>
      <c r="S309" s="557"/>
      <c r="T309" s="557"/>
      <c r="U309" s="557"/>
      <c r="V309" s="557"/>
      <c r="W309" s="557"/>
      <c r="X309" s="348">
        <v>5</v>
      </c>
      <c r="Y309" s="334"/>
      <c r="Z309" s="334"/>
      <c r="AA309" s="334"/>
      <c r="AB309" s="376" t="str">
        <f t="shared" si="201"/>
        <v xml:space="preserve">  </v>
      </c>
      <c r="AC309" s="380"/>
      <c r="AD309" s="378" t="str">
        <f>+IFERROR(VLOOKUP($AC309,'4 FORMULAS'!$B$50:$C$52,2,0),"")</f>
        <v/>
      </c>
      <c r="AE309" s="378" t="str">
        <f>+IFERROR(VLOOKUP($L309,'4 FORMULAS'!$B$50:$D$52,3,0),"")</f>
        <v/>
      </c>
      <c r="AF309" s="341"/>
      <c r="AG309" s="378" t="str">
        <f>+IFERROR(VLOOKUP($AF309,'4 FORMULAS'!$B$53:$C$54,2,0),"")</f>
        <v/>
      </c>
      <c r="AH309" s="342"/>
      <c r="AI309" s="342"/>
      <c r="AJ309" s="342"/>
      <c r="AK309" s="342"/>
      <c r="AL309" s="378" t="str">
        <f t="shared" si="189"/>
        <v/>
      </c>
      <c r="AM309" s="378" t="str">
        <f>IF(AE309='4 FORMULAS'!$D$50,AM308-(AM308*AL309),AM308)</f>
        <v/>
      </c>
      <c r="AN309" s="378" t="str">
        <f>IF(AE309='4 FORMULAS'!$D$52,$AN308-(AN308*$AL309),AN308)</f>
        <v/>
      </c>
      <c r="AO309" s="402"/>
      <c r="AP309" s="402"/>
      <c r="AQ309" s="402"/>
      <c r="AR309" s="514"/>
      <c r="AS309" s="353"/>
      <c r="AT309" s="353"/>
      <c r="AU309" s="353"/>
      <c r="AV309" s="353"/>
      <c r="AW309" s="435"/>
      <c r="AX309" s="435"/>
      <c r="AY309" s="435"/>
      <c r="AZ309" s="435"/>
      <c r="BA309" s="436"/>
      <c r="BB309" s="350"/>
      <c r="BC309" s="350"/>
      <c r="BD309" s="350"/>
      <c r="BE309" s="350"/>
      <c r="BF309" s="350"/>
      <c r="BG309" s="350"/>
      <c r="BH309" s="350"/>
      <c r="BI309" s="350"/>
      <c r="BJ309" s="350"/>
      <c r="BK309" s="350"/>
      <c r="BL309" s="350"/>
      <c r="BM309" s="350"/>
      <c r="BN309" s="436"/>
      <c r="BO309" s="436"/>
      <c r="BP309" s="436"/>
      <c r="BQ309" s="436"/>
      <c r="BR309" s="418"/>
      <c r="BS309" s="418"/>
      <c r="BT309" s="418"/>
      <c r="BU309" s="418"/>
    </row>
    <row r="310" spans="1:73" ht="16.5" hidden="1" x14ac:dyDescent="0.25">
      <c r="A310" s="555"/>
      <c r="B310" s="557"/>
      <c r="C310" s="557"/>
      <c r="D310" s="557"/>
      <c r="E310" s="557"/>
      <c r="F310" s="557"/>
      <c r="G310" s="557"/>
      <c r="H310" s="542"/>
      <c r="I310" s="357"/>
      <c r="J310" s="557"/>
      <c r="K310" s="558"/>
      <c r="L310" s="557"/>
      <c r="M310" s="558"/>
      <c r="N310" s="557"/>
      <c r="O310" s="514"/>
      <c r="P310" s="557"/>
      <c r="Q310" s="558"/>
      <c r="R310" s="558"/>
      <c r="S310" s="557"/>
      <c r="T310" s="557"/>
      <c r="U310" s="557"/>
      <c r="V310" s="557"/>
      <c r="W310" s="557"/>
      <c r="X310" s="348">
        <v>6</v>
      </c>
      <c r="Y310" s="334"/>
      <c r="Z310" s="334"/>
      <c r="AA310" s="334"/>
      <c r="AB310" s="376" t="str">
        <f t="shared" si="201"/>
        <v xml:space="preserve">  </v>
      </c>
      <c r="AC310" s="380"/>
      <c r="AD310" s="378" t="str">
        <f>+IFERROR(VLOOKUP($AC310,'4 FORMULAS'!$B$50:$C$52,2,0),"")</f>
        <v/>
      </c>
      <c r="AE310" s="378" t="str">
        <f>+IFERROR(VLOOKUP($L310,'4 FORMULAS'!$B$50:$D$52,3,0),"")</f>
        <v/>
      </c>
      <c r="AF310" s="341"/>
      <c r="AG310" s="378" t="str">
        <f>+IFERROR(VLOOKUP($AF310,'4 FORMULAS'!$B$53:$C$54,2,0),"")</f>
        <v/>
      </c>
      <c r="AH310" s="342"/>
      <c r="AI310" s="342"/>
      <c r="AJ310" s="342"/>
      <c r="AK310" s="342"/>
      <c r="AL310" s="378" t="str">
        <f t="shared" si="189"/>
        <v/>
      </c>
      <c r="AM310" s="378" t="str">
        <f>IF(AE310='4 FORMULAS'!$D$50,AM309-(AM309*AL310),AM309)</f>
        <v/>
      </c>
      <c r="AN310" s="378" t="str">
        <f>IF(AE310='4 FORMULAS'!$D$52,$AN309-(AN309*$AL310),AN309)</f>
        <v/>
      </c>
      <c r="AO310" s="402"/>
      <c r="AP310" s="402"/>
      <c r="AQ310" s="402"/>
      <c r="AR310" s="514"/>
      <c r="AS310" s="353"/>
      <c r="AT310" s="353"/>
      <c r="AU310" s="353"/>
      <c r="AV310" s="353"/>
      <c r="AW310" s="435"/>
      <c r="AX310" s="435"/>
      <c r="AY310" s="435"/>
      <c r="AZ310" s="435"/>
      <c r="BA310" s="436"/>
      <c r="BB310" s="350"/>
      <c r="BC310" s="350"/>
      <c r="BD310" s="350"/>
      <c r="BE310" s="350"/>
      <c r="BF310" s="350"/>
      <c r="BG310" s="350"/>
      <c r="BH310" s="350"/>
      <c r="BI310" s="350"/>
      <c r="BJ310" s="350"/>
      <c r="BK310" s="350"/>
      <c r="BL310" s="350"/>
      <c r="BM310" s="350"/>
      <c r="BN310" s="436"/>
      <c r="BO310" s="436"/>
      <c r="BP310" s="436"/>
      <c r="BQ310" s="436"/>
      <c r="BR310" s="418"/>
      <c r="BS310" s="418"/>
      <c r="BT310" s="418"/>
      <c r="BU310" s="418"/>
    </row>
    <row r="311" spans="1:73" ht="16.5" hidden="1" x14ac:dyDescent="0.25">
      <c r="A311" s="556" t="s">
        <v>663</v>
      </c>
      <c r="B311" s="557"/>
      <c r="C311" s="557"/>
      <c r="D311" s="557"/>
      <c r="E311" s="557"/>
      <c r="F311" s="557"/>
      <c r="G311" s="557"/>
      <c r="H311" s="542" t="str">
        <f t="shared" ref="H311" si="230">+CONCATENATE(D311," ",E311," ",F311," ",G311)</f>
        <v xml:space="preserve">   </v>
      </c>
      <c r="I311" s="357"/>
      <c r="J311" s="557"/>
      <c r="K311" s="558" t="str">
        <f>IFERROR(VLOOKUP('2 MAPA FINAL'!$J311,Tabla3[],2,0),"")</f>
        <v/>
      </c>
      <c r="L311" s="557"/>
      <c r="M311" s="558" t="str">
        <f>+IF(L311="","",IF(L311&lt;='3 FORMULA PROBABILIDADES'!$S$9,'3 FORMULA PROBABILIDADES'!$Q$9,IF(L311&lt;='3 FORMULA PROBABILIDADES'!$S$10,'3 FORMULA PROBABILIDADES'!$Q$10,IF(L311&lt;='3 FORMULA PROBABILIDADES'!$S$11,'3 FORMULA PROBABILIDADES'!$Q$11,IF(L311&lt;='3 FORMULA PROBABILIDADES'!$S$12,'3 FORMULA PROBABILIDADES'!$Q$12,IF(L311&gt;='3 FORMULA PROBABILIDADES'!$R$13,'3 FORMULA PROBABILIDADES'!$Q$13,""))))))</f>
        <v/>
      </c>
      <c r="N311" s="557" t="str">
        <f>+IF(M311="","",IF(M311='3 FORMULA PROBABILIDADES'!$Q$9, '3 FORMULA PROBABILIDADES'!$T$9,IF(M311='3 FORMULA PROBABILIDADES'!$Q$10, '3 FORMULA PROBABILIDADES'!$T$10,IF(M311='3 FORMULA PROBABILIDADES'!$Q$11, '3 FORMULA PROBABILIDADES'!$T$11,IF(M311='3 FORMULA PROBABILIDADES'!$Q$12, '3 FORMULA PROBABILIDADES'!$T$12,IF(M311='3 FORMULA PROBABILIDADES'!$Q$13, '3 FORMULA PROBABILIDADES'!$T$13))))))</f>
        <v/>
      </c>
      <c r="O311" s="510" t="str">
        <f>+IF(M311="","",IF(M311='3 FORMULA PROBABILIDADES'!$Q$9, '3 FORMULA PROBABILIDADES'!$P$9,IF(M311='3 FORMULA PROBABILIDADES'!$Q$10, '3 FORMULA PROBABILIDADES'!$P$10,IF(M311='3 FORMULA PROBABILIDADES'!$Q$11, '3 FORMULA PROBABILIDADES'!$P$11,IF(M311='3 FORMULA PROBABILIDADES'!$Q$12, '3 FORMULA PROBABILIDADES'!$P$12,IF(M311='3 FORMULA PROBABILIDADES'!$Q$13, '3 FORMULA PROBABILIDADES'!$P$13))))))</f>
        <v/>
      </c>
      <c r="P311" s="557"/>
      <c r="Q311" s="558" t="str">
        <f>+IF(P311="","",IF(P311="N/A","",IF(OR(P311='3 FORMULA PROBABILIDADES'!$X$9, P311='3 FORMULA PROBABILIDADES'!$Y$9), '3 FORMULA PROBABILIDADES'!$W$9,IF(OR(P311='3 FORMULA PROBABILIDADES'!$X$10, P311='3 FORMULA PROBABILIDADES'!$Y$10), '3 FORMULA PROBABILIDADES'!$W$10,IF(OR(P311='3 FORMULA PROBABILIDADES'!$X$11, P311='3 FORMULA PROBABILIDADES'!$Y$11), '3 FORMULA PROBABILIDADES'!$W$11,IF(OR(P311='3 FORMULA PROBABILIDADES'!$X$12, P311='3 FORMULA PROBABILIDADES'!$Y$12), '3 FORMULA PROBABILIDADES'!$W$12,IF(OR(P311='3 FORMULA PROBABILIDADES'!$X$13, P311='3 FORMULA PROBABILIDADES'!$Y$13), '3 FORMULA PROBABILIDADES'!$W$13)))))))</f>
        <v/>
      </c>
      <c r="R311" s="558" t="str">
        <f>+IF(P311="","",IF(P311="N/A","",IF(OR(P311='3 FORMULA PROBABILIDADES'!$X$9, P311='3 FORMULA PROBABILIDADES'!$Y$9), '3 FORMULA PROBABILIDADES'!$V$9,IF(OR(P311='3 FORMULA PROBABILIDADES'!$X$10, P311='3 FORMULA PROBABILIDADES'!$Y$10), '3 FORMULA PROBABILIDADES'!$V$10,IF(OR(P311='3 FORMULA PROBABILIDADES'!$X$11, P311='3 FORMULA PROBABILIDADES'!$Y$11), '3 FORMULA PROBABILIDADES'!$V$11,IF(OR(P311='3 FORMULA PROBABILIDADES'!$X$12, P311='3 FORMULA PROBABILIDADES'!$Y$12), '3 FORMULA PROBABILIDADES'!$V$12,IF(OR(P311='3 FORMULA PROBABILIDADES'!$X$13, P311='3 FORMULA PROBABILIDADES'!$Y$13), '3 FORMULA PROBABILIDADES'!$V$13)))))))</f>
        <v/>
      </c>
      <c r="S311" s="557"/>
      <c r="T311" s="557" t="str">
        <f>+IF(S311="","",IF(S311="N/A","",IF(OR(S311='3 FORMULA PROBABILIDADES'!$X$9, S311='3 FORMULA PROBABILIDADES'!$Y$9), '3 FORMULA PROBABILIDADES'!$W$9,IF(OR(S311='3 FORMULA PROBABILIDADES'!$X$10, S311='3 FORMULA PROBABILIDADES'!$Y$10), '3 FORMULA PROBABILIDADES'!$W$10,IF(OR(S311='3 FORMULA PROBABILIDADES'!$X$11, S311='3 FORMULA PROBABILIDADES'!$Y$11), '3 FORMULA PROBABILIDADES'!$W$11,IF(OR(S311='3 FORMULA PROBABILIDADES'!$X$12, S311='3 FORMULA PROBABILIDADES'!$Y$12), '3 FORMULA PROBABILIDADES'!$W$12,IF(OR(S311='3 FORMULA PROBABILIDADES'!$X$13, S311='3 FORMULA PROBABILIDADES'!$Y$13), '3 FORMULA PROBABILIDADES'!$W$13)))))))</f>
        <v/>
      </c>
      <c r="U311" s="557" t="str">
        <f>+IF(S311="","",IF(S311="N/A","",IF(OR(S311='3 FORMULA PROBABILIDADES'!$X$9, S311='3 FORMULA PROBABILIDADES'!$Y$9), '3 FORMULA PROBABILIDADES'!$V$9,IF(OR(S311='3 FORMULA PROBABILIDADES'!$X$10, S311='3 FORMULA PROBABILIDADES'!$Y$10), '3 FORMULA PROBABILIDADES'!$V$10,IF(OR(S311='3 FORMULA PROBABILIDADES'!$X$11, S311='3 FORMULA PROBABILIDADES'!$Y$11), '3 FORMULA PROBABILIDADES'!$V$11,IF(OR(S311='3 FORMULA PROBABILIDADES'!$X$12, S311='3 FORMULA PROBABILIDADES'!$Y$12), '3 FORMULA PROBABILIDADES'!$V$12,IF(OR(S311='3 FORMULA PROBABILIDADES'!$X$13, S311='3 FORMULA PROBABILIDADES'!$Y$13), '3 FORMULA PROBABILIDADES'!$V$13)))))))</f>
        <v/>
      </c>
      <c r="V311" s="557" t="str">
        <f t="shared" ref="V311" si="231">+IF(Q311="",T311,IF(T311="",Q311,IF(Q311&gt;T311,Q311,T311)))</f>
        <v/>
      </c>
      <c r="W311" s="557" t="str">
        <f>+IF(V311="","",IF(V311='3 FORMULA PROBABILIDADES'!$W$9, '3 FORMULA PROBABILIDADES'!$V$9,IF(V311='3 FORMULA PROBABILIDADES'!$W$10, '3 FORMULA PROBABILIDADES'!$V$10,IF(V311='3 FORMULA PROBABILIDADES'!$W$11, '3 FORMULA PROBABILIDADES'!$V$11,IF(V311='3 FORMULA PROBABILIDADES'!$W$12, '3 FORMULA PROBABILIDADES'!$V$12,IF(V311='3 FORMULA PROBABILIDADES'!$W$13, '3 FORMULA PROBABILIDADES'!$V$13))))))</f>
        <v/>
      </c>
      <c r="X311" s="348">
        <v>1</v>
      </c>
      <c r="Y311" s="334"/>
      <c r="Z311" s="334"/>
      <c r="AA311" s="334"/>
      <c r="AB311" s="376" t="str">
        <f t="shared" si="201"/>
        <v xml:space="preserve">  </v>
      </c>
      <c r="AC311" s="380"/>
      <c r="AD311" s="378" t="str">
        <f>+IFERROR(VLOOKUP($AC311,'4 FORMULAS'!$B$50:$C$52,2,0),"")</f>
        <v/>
      </c>
      <c r="AE311" s="378" t="str">
        <f>+IFERROR(VLOOKUP($L311,'4 FORMULAS'!$B$50:$D$52,3,0),"")</f>
        <v/>
      </c>
      <c r="AF311" s="341"/>
      <c r="AG311" s="378" t="str">
        <f>+IFERROR(VLOOKUP($AF311,'4 FORMULAS'!$B$53:$C$54,2,0),"")</f>
        <v/>
      </c>
      <c r="AH311" s="342"/>
      <c r="AI311" s="342"/>
      <c r="AJ311" s="342"/>
      <c r="AK311" s="342"/>
      <c r="AL311" s="378" t="str">
        <f t="shared" si="189"/>
        <v/>
      </c>
      <c r="AM311" s="378" t="str">
        <f>IF(AE311='4 FORMULAS'!$D$50,N311-(N311*AL311),N311)</f>
        <v/>
      </c>
      <c r="AN311" s="378" t="str">
        <f>IF(AE311='4 FORMULAS'!$D$52,$V311-($V311*$AL311),$V311)</f>
        <v/>
      </c>
      <c r="AO311" s="402" t="str">
        <f t="shared" ref="AO311" si="232">+IF(AM316="","",AM316)</f>
        <v/>
      </c>
      <c r="AP311" s="402" t="str">
        <f t="shared" ref="AP311" si="233">+IF(AN316="","",AN316)</f>
        <v/>
      </c>
      <c r="AQ311" s="402" t="str">
        <f t="shared" ref="AQ311" si="234">+IF(W311="Leve","No requiere plan de acción",IF(W311="Menor","Bajo",IF(W311="Moderado","Moderado",IF(W311="Mayor","Alto",IF(W311="Catastrófico","Extremo",IF(W311="",""))))))</f>
        <v/>
      </c>
      <c r="AR311" s="514"/>
      <c r="AS311" s="353"/>
      <c r="AT311" s="353"/>
      <c r="AU311" s="353"/>
      <c r="AV311" s="353"/>
      <c r="AW311" s="435"/>
      <c r="AX311" s="435"/>
      <c r="AY311" s="435"/>
      <c r="AZ311" s="435"/>
      <c r="BA311" s="436"/>
      <c r="BB311" s="350"/>
      <c r="BC311" s="350"/>
      <c r="BD311" s="350"/>
      <c r="BE311" s="350"/>
      <c r="BF311" s="350"/>
      <c r="BG311" s="350"/>
      <c r="BH311" s="350"/>
      <c r="BI311" s="350"/>
      <c r="BJ311" s="350"/>
      <c r="BK311" s="350"/>
      <c r="BL311" s="350"/>
      <c r="BM311" s="350"/>
      <c r="BN311" s="436"/>
      <c r="BO311" s="436"/>
      <c r="BP311" s="436"/>
      <c r="BQ311" s="436"/>
      <c r="BR311" s="418"/>
      <c r="BS311" s="418"/>
      <c r="BT311" s="418"/>
      <c r="BU311" s="418"/>
    </row>
    <row r="312" spans="1:73" ht="16.5" hidden="1" x14ac:dyDescent="0.25">
      <c r="A312" s="554"/>
      <c r="B312" s="557"/>
      <c r="C312" s="557"/>
      <c r="D312" s="557"/>
      <c r="E312" s="557"/>
      <c r="F312" s="557"/>
      <c r="G312" s="557"/>
      <c r="H312" s="542"/>
      <c r="I312" s="357"/>
      <c r="J312" s="557"/>
      <c r="K312" s="558"/>
      <c r="L312" s="557"/>
      <c r="M312" s="558"/>
      <c r="N312" s="557"/>
      <c r="O312" s="514"/>
      <c r="P312" s="557"/>
      <c r="Q312" s="558"/>
      <c r="R312" s="558"/>
      <c r="S312" s="557"/>
      <c r="T312" s="557"/>
      <c r="U312" s="557"/>
      <c r="V312" s="557"/>
      <c r="W312" s="557"/>
      <c r="X312" s="348">
        <v>2</v>
      </c>
      <c r="Y312" s="334"/>
      <c r="Z312" s="334"/>
      <c r="AA312" s="334"/>
      <c r="AB312" s="376" t="str">
        <f t="shared" si="201"/>
        <v xml:space="preserve">  </v>
      </c>
      <c r="AC312" s="380"/>
      <c r="AD312" s="378" t="str">
        <f>+IFERROR(VLOOKUP($AC312,'4 FORMULAS'!$B$50:$C$52,2,0),"")</f>
        <v/>
      </c>
      <c r="AE312" s="378" t="str">
        <f>+IFERROR(VLOOKUP($L312,'4 FORMULAS'!$B$50:$D$52,3,0),"")</f>
        <v/>
      </c>
      <c r="AF312" s="341"/>
      <c r="AG312" s="378" t="str">
        <f>+IFERROR(VLOOKUP($AF312,'4 FORMULAS'!$B$53:$C$54,2,0),"")</f>
        <v/>
      </c>
      <c r="AH312" s="342"/>
      <c r="AI312" s="342"/>
      <c r="AJ312" s="342"/>
      <c r="AK312" s="342"/>
      <c r="AL312" s="378" t="str">
        <f t="shared" si="189"/>
        <v/>
      </c>
      <c r="AM312" s="378" t="str">
        <f>IF(AE312='4 FORMULAS'!$D$50,AM311-(AM311*AL312),AM311)</f>
        <v/>
      </c>
      <c r="AN312" s="378" t="str">
        <f>IF(AE312='4 FORMULAS'!$D$52,$AN311-(AN311*$AL312),AN311)</f>
        <v/>
      </c>
      <c r="AO312" s="402"/>
      <c r="AP312" s="402"/>
      <c r="AQ312" s="402"/>
      <c r="AR312" s="514"/>
      <c r="AS312" s="353"/>
      <c r="AT312" s="353"/>
      <c r="AU312" s="353"/>
      <c r="AV312" s="353"/>
      <c r="AW312" s="435"/>
      <c r="AX312" s="435"/>
      <c r="AY312" s="435"/>
      <c r="AZ312" s="435"/>
      <c r="BA312" s="436"/>
      <c r="BB312" s="350"/>
      <c r="BC312" s="350"/>
      <c r="BD312" s="350"/>
      <c r="BE312" s="350"/>
      <c r="BF312" s="350"/>
      <c r="BG312" s="350"/>
      <c r="BH312" s="350"/>
      <c r="BI312" s="350"/>
      <c r="BJ312" s="350"/>
      <c r="BK312" s="350"/>
      <c r="BL312" s="350"/>
      <c r="BM312" s="350"/>
      <c r="BN312" s="436"/>
      <c r="BO312" s="436"/>
      <c r="BP312" s="436"/>
      <c r="BQ312" s="436"/>
      <c r="BR312" s="418"/>
      <c r="BS312" s="418"/>
      <c r="BT312" s="418"/>
      <c r="BU312" s="418"/>
    </row>
    <row r="313" spans="1:73" ht="16.5" hidden="1" x14ac:dyDescent="0.25">
      <c r="A313" s="554"/>
      <c r="B313" s="557"/>
      <c r="C313" s="557"/>
      <c r="D313" s="557"/>
      <c r="E313" s="557"/>
      <c r="F313" s="557"/>
      <c r="G313" s="557"/>
      <c r="H313" s="542"/>
      <c r="I313" s="357"/>
      <c r="J313" s="557"/>
      <c r="K313" s="558"/>
      <c r="L313" s="557"/>
      <c r="M313" s="558"/>
      <c r="N313" s="557"/>
      <c r="O313" s="514"/>
      <c r="P313" s="557"/>
      <c r="Q313" s="558"/>
      <c r="R313" s="558"/>
      <c r="S313" s="557"/>
      <c r="T313" s="557"/>
      <c r="U313" s="557"/>
      <c r="V313" s="557"/>
      <c r="W313" s="557"/>
      <c r="X313" s="348">
        <v>3</v>
      </c>
      <c r="Y313" s="334"/>
      <c r="Z313" s="334"/>
      <c r="AA313" s="334"/>
      <c r="AB313" s="376" t="str">
        <f t="shared" si="201"/>
        <v xml:space="preserve">  </v>
      </c>
      <c r="AC313" s="380"/>
      <c r="AD313" s="378" t="str">
        <f>+IFERROR(VLOOKUP($AC313,'4 FORMULAS'!$B$50:$C$52,2,0),"")</f>
        <v/>
      </c>
      <c r="AE313" s="378" t="str">
        <f>+IFERROR(VLOOKUP($L313,'4 FORMULAS'!$B$50:$D$52,3,0),"")</f>
        <v/>
      </c>
      <c r="AF313" s="341"/>
      <c r="AG313" s="378" t="str">
        <f>+IFERROR(VLOOKUP($AF313,'4 FORMULAS'!$B$53:$C$54,2,0),"")</f>
        <v/>
      </c>
      <c r="AH313" s="342"/>
      <c r="AI313" s="342"/>
      <c r="AJ313" s="342"/>
      <c r="AK313" s="342"/>
      <c r="AL313" s="378" t="str">
        <f t="shared" si="189"/>
        <v/>
      </c>
      <c r="AM313" s="378" t="str">
        <f>IF(AE313='4 FORMULAS'!$D$50,AM312-(AM312*AL313),AM312)</f>
        <v/>
      </c>
      <c r="AN313" s="378" t="str">
        <f>IF(AE313='4 FORMULAS'!$D$52,$AN312-(AN312*$AL313),AN312)</f>
        <v/>
      </c>
      <c r="AO313" s="402"/>
      <c r="AP313" s="402"/>
      <c r="AQ313" s="402"/>
      <c r="AR313" s="514"/>
      <c r="AS313" s="353"/>
      <c r="AT313" s="353"/>
      <c r="AU313" s="353"/>
      <c r="AV313" s="353"/>
      <c r="AW313" s="435"/>
      <c r="AX313" s="435"/>
      <c r="AY313" s="435"/>
      <c r="AZ313" s="435"/>
      <c r="BA313" s="436"/>
      <c r="BB313" s="350"/>
      <c r="BC313" s="350"/>
      <c r="BD313" s="350"/>
      <c r="BE313" s="350"/>
      <c r="BF313" s="350"/>
      <c r="BG313" s="350"/>
      <c r="BH313" s="350"/>
      <c r="BI313" s="350"/>
      <c r="BJ313" s="350"/>
      <c r="BK313" s="350"/>
      <c r="BL313" s="350"/>
      <c r="BM313" s="350"/>
      <c r="BN313" s="436"/>
      <c r="BO313" s="436"/>
      <c r="BP313" s="436"/>
      <c r="BQ313" s="436"/>
      <c r="BR313" s="418"/>
      <c r="BS313" s="418"/>
      <c r="BT313" s="418"/>
      <c r="BU313" s="418"/>
    </row>
    <row r="314" spans="1:73" ht="16.5" hidden="1" x14ac:dyDescent="0.25">
      <c r="A314" s="554"/>
      <c r="B314" s="557"/>
      <c r="C314" s="557"/>
      <c r="D314" s="557"/>
      <c r="E314" s="557"/>
      <c r="F314" s="557"/>
      <c r="G314" s="557"/>
      <c r="H314" s="542"/>
      <c r="I314" s="357"/>
      <c r="J314" s="557"/>
      <c r="K314" s="558"/>
      <c r="L314" s="557"/>
      <c r="M314" s="558"/>
      <c r="N314" s="557"/>
      <c r="O314" s="514"/>
      <c r="P314" s="557"/>
      <c r="Q314" s="558"/>
      <c r="R314" s="558"/>
      <c r="S314" s="557"/>
      <c r="T314" s="557"/>
      <c r="U314" s="557"/>
      <c r="V314" s="557"/>
      <c r="W314" s="557"/>
      <c r="X314" s="348">
        <v>4</v>
      </c>
      <c r="Y314" s="334"/>
      <c r="Z314" s="334"/>
      <c r="AA314" s="334"/>
      <c r="AB314" s="376" t="str">
        <f t="shared" si="201"/>
        <v xml:space="preserve">  </v>
      </c>
      <c r="AC314" s="380"/>
      <c r="AD314" s="378" t="str">
        <f>+IFERROR(VLOOKUP($AC314,'4 FORMULAS'!$B$50:$C$52,2,0),"")</f>
        <v/>
      </c>
      <c r="AE314" s="378" t="str">
        <f>+IFERROR(VLOOKUP($L314,'4 FORMULAS'!$B$50:$D$52,3,0),"")</f>
        <v/>
      </c>
      <c r="AF314" s="341"/>
      <c r="AG314" s="378" t="str">
        <f>+IFERROR(VLOOKUP($AF314,'4 FORMULAS'!$B$53:$C$54,2,0),"")</f>
        <v/>
      </c>
      <c r="AH314" s="342"/>
      <c r="AI314" s="342"/>
      <c r="AJ314" s="342"/>
      <c r="AK314" s="342"/>
      <c r="AL314" s="378" t="str">
        <f t="shared" si="189"/>
        <v/>
      </c>
      <c r="AM314" s="378" t="str">
        <f>IF(AE314='4 FORMULAS'!$D$50,AM313-(AM313*AL314),AM313)</f>
        <v/>
      </c>
      <c r="AN314" s="378" t="str">
        <f>IF(AE314='4 FORMULAS'!$D$52,$AN313-(AN313*$AL314),AN313)</f>
        <v/>
      </c>
      <c r="AO314" s="402"/>
      <c r="AP314" s="402"/>
      <c r="AQ314" s="402"/>
      <c r="AR314" s="514"/>
      <c r="AS314" s="353"/>
      <c r="AT314" s="353"/>
      <c r="AU314" s="353"/>
      <c r="AV314" s="353"/>
      <c r="AW314" s="435"/>
      <c r="AX314" s="435"/>
      <c r="AY314" s="435"/>
      <c r="AZ314" s="435"/>
      <c r="BA314" s="436"/>
      <c r="BB314" s="350"/>
      <c r="BC314" s="350"/>
      <c r="BD314" s="350"/>
      <c r="BE314" s="350"/>
      <c r="BF314" s="350"/>
      <c r="BG314" s="350"/>
      <c r="BH314" s="350"/>
      <c r="BI314" s="350"/>
      <c r="BJ314" s="350"/>
      <c r="BK314" s="350"/>
      <c r="BL314" s="350"/>
      <c r="BM314" s="350"/>
      <c r="BN314" s="436"/>
      <c r="BO314" s="436"/>
      <c r="BP314" s="436"/>
      <c r="BQ314" s="436"/>
      <c r="BR314" s="418"/>
      <c r="BS314" s="418"/>
      <c r="BT314" s="418"/>
      <c r="BU314" s="418"/>
    </row>
    <row r="315" spans="1:73" ht="16.5" hidden="1" x14ac:dyDescent="0.25">
      <c r="A315" s="554"/>
      <c r="B315" s="557"/>
      <c r="C315" s="557"/>
      <c r="D315" s="557"/>
      <c r="E315" s="557"/>
      <c r="F315" s="557"/>
      <c r="G315" s="557"/>
      <c r="H315" s="542"/>
      <c r="I315" s="357"/>
      <c r="J315" s="557"/>
      <c r="K315" s="558"/>
      <c r="L315" s="557"/>
      <c r="M315" s="558"/>
      <c r="N315" s="557"/>
      <c r="O315" s="514"/>
      <c r="P315" s="557"/>
      <c r="Q315" s="558"/>
      <c r="R315" s="558"/>
      <c r="S315" s="557"/>
      <c r="T315" s="557"/>
      <c r="U315" s="557"/>
      <c r="V315" s="557"/>
      <c r="W315" s="557"/>
      <c r="X315" s="348">
        <v>5</v>
      </c>
      <c r="Y315" s="334"/>
      <c r="Z315" s="334"/>
      <c r="AA315" s="334"/>
      <c r="AB315" s="376" t="str">
        <f t="shared" si="201"/>
        <v xml:space="preserve">  </v>
      </c>
      <c r="AC315" s="380"/>
      <c r="AD315" s="378" t="str">
        <f>+IFERROR(VLOOKUP($AC315,'4 FORMULAS'!$B$50:$C$52,2,0),"")</f>
        <v/>
      </c>
      <c r="AE315" s="378" t="str">
        <f>+IFERROR(VLOOKUP($L315,'4 FORMULAS'!$B$50:$D$52,3,0),"")</f>
        <v/>
      </c>
      <c r="AF315" s="341"/>
      <c r="AG315" s="378" t="str">
        <f>+IFERROR(VLOOKUP($AF315,'4 FORMULAS'!$B$53:$C$54,2,0),"")</f>
        <v/>
      </c>
      <c r="AH315" s="342"/>
      <c r="AI315" s="342"/>
      <c r="AJ315" s="342"/>
      <c r="AK315" s="342"/>
      <c r="AL315" s="378" t="str">
        <f t="shared" si="189"/>
        <v/>
      </c>
      <c r="AM315" s="378" t="str">
        <f>IF(AE315='4 FORMULAS'!$D$50,AM314-(AM314*AL315),AM314)</f>
        <v/>
      </c>
      <c r="AN315" s="378" t="str">
        <f>IF(AE315='4 FORMULAS'!$D$52,$AN314-(AN314*$AL315),AN314)</f>
        <v/>
      </c>
      <c r="AO315" s="402"/>
      <c r="AP315" s="402"/>
      <c r="AQ315" s="402"/>
      <c r="AR315" s="514"/>
      <c r="AS315" s="353"/>
      <c r="AT315" s="353"/>
      <c r="AU315" s="353"/>
      <c r="AV315" s="353"/>
      <c r="AW315" s="435"/>
      <c r="AX315" s="435"/>
      <c r="AY315" s="435"/>
      <c r="AZ315" s="435"/>
      <c r="BA315" s="436"/>
      <c r="BB315" s="350"/>
      <c r="BC315" s="350"/>
      <c r="BD315" s="350"/>
      <c r="BE315" s="350"/>
      <c r="BF315" s="350"/>
      <c r="BG315" s="350"/>
      <c r="BH315" s="350"/>
      <c r="BI315" s="350"/>
      <c r="BJ315" s="350"/>
      <c r="BK315" s="350"/>
      <c r="BL315" s="350"/>
      <c r="BM315" s="350"/>
      <c r="BN315" s="436"/>
      <c r="BO315" s="436"/>
      <c r="BP315" s="436"/>
      <c r="BQ315" s="436"/>
      <c r="BR315" s="418"/>
      <c r="BS315" s="418"/>
      <c r="BT315" s="418"/>
      <c r="BU315" s="418"/>
    </row>
    <row r="316" spans="1:73" ht="16.5" hidden="1" x14ac:dyDescent="0.25">
      <c r="A316" s="555"/>
      <c r="B316" s="557"/>
      <c r="C316" s="557"/>
      <c r="D316" s="557"/>
      <c r="E316" s="557"/>
      <c r="F316" s="557"/>
      <c r="G316" s="557"/>
      <c r="H316" s="542"/>
      <c r="I316" s="357"/>
      <c r="J316" s="557"/>
      <c r="K316" s="558"/>
      <c r="L316" s="557"/>
      <c r="M316" s="558"/>
      <c r="N316" s="557"/>
      <c r="O316" s="514"/>
      <c r="P316" s="557"/>
      <c r="Q316" s="558"/>
      <c r="R316" s="558"/>
      <c r="S316" s="557"/>
      <c r="T316" s="557"/>
      <c r="U316" s="557"/>
      <c r="V316" s="557"/>
      <c r="W316" s="557"/>
      <c r="X316" s="348">
        <v>6</v>
      </c>
      <c r="Y316" s="334"/>
      <c r="Z316" s="334"/>
      <c r="AA316" s="334"/>
      <c r="AB316" s="376" t="str">
        <f t="shared" si="201"/>
        <v xml:space="preserve">  </v>
      </c>
      <c r="AC316" s="380"/>
      <c r="AD316" s="378" t="str">
        <f>+IFERROR(VLOOKUP($AC316,'4 FORMULAS'!$B$50:$C$52,2,0),"")</f>
        <v/>
      </c>
      <c r="AE316" s="378" t="str">
        <f>+IFERROR(VLOOKUP($L316,'4 FORMULAS'!$B$50:$D$52,3,0),"")</f>
        <v/>
      </c>
      <c r="AF316" s="341"/>
      <c r="AG316" s="378" t="str">
        <f>+IFERROR(VLOOKUP($AF316,'4 FORMULAS'!$B$53:$C$54,2,0),"")</f>
        <v/>
      </c>
      <c r="AH316" s="342"/>
      <c r="AI316" s="342"/>
      <c r="AJ316" s="342"/>
      <c r="AK316" s="342"/>
      <c r="AL316" s="378" t="str">
        <f t="shared" si="189"/>
        <v/>
      </c>
      <c r="AM316" s="378" t="str">
        <f>IF(AE316='4 FORMULAS'!$D$50,AM315-(AM315*AL316),AM315)</f>
        <v/>
      </c>
      <c r="AN316" s="378" t="str">
        <f>IF(AE316='4 FORMULAS'!$D$52,$AN315-(AN315*$AL316),AN315)</f>
        <v/>
      </c>
      <c r="AO316" s="402"/>
      <c r="AP316" s="402"/>
      <c r="AQ316" s="402"/>
      <c r="AR316" s="514"/>
      <c r="AS316" s="353"/>
      <c r="AT316" s="353"/>
      <c r="AU316" s="353"/>
      <c r="AV316" s="353"/>
      <c r="AW316" s="435"/>
      <c r="AX316" s="435"/>
      <c r="AY316" s="435"/>
      <c r="AZ316" s="435"/>
      <c r="BA316" s="436"/>
      <c r="BB316" s="350"/>
      <c r="BC316" s="350"/>
      <c r="BD316" s="350"/>
      <c r="BE316" s="350"/>
      <c r="BF316" s="350"/>
      <c r="BG316" s="350"/>
      <c r="BH316" s="350"/>
      <c r="BI316" s="350"/>
      <c r="BJ316" s="350"/>
      <c r="BK316" s="350"/>
      <c r="BL316" s="350"/>
      <c r="BM316" s="350"/>
      <c r="BN316" s="436"/>
      <c r="BO316" s="436"/>
      <c r="BP316" s="436"/>
      <c r="BQ316" s="436"/>
      <c r="BR316" s="418"/>
      <c r="BS316" s="418"/>
      <c r="BT316" s="418"/>
      <c r="BU316" s="418"/>
    </row>
    <row r="317" spans="1:73" ht="16.5" hidden="1" x14ac:dyDescent="0.25">
      <c r="A317" s="556" t="s">
        <v>664</v>
      </c>
      <c r="B317" s="557"/>
      <c r="C317" s="557"/>
      <c r="D317" s="557"/>
      <c r="E317" s="557"/>
      <c r="F317" s="557"/>
      <c r="G317" s="557"/>
      <c r="H317" s="542" t="str">
        <f t="shared" ref="H317" si="235">+CONCATENATE(D317," ",E317," ",F317," ",G317)</f>
        <v xml:space="preserve">   </v>
      </c>
      <c r="I317" s="357"/>
      <c r="J317" s="557"/>
      <c r="K317" s="558" t="str">
        <f>IFERROR(VLOOKUP('2 MAPA FINAL'!$J317,Tabla3[],2,0),"")</f>
        <v/>
      </c>
      <c r="L317" s="557"/>
      <c r="M317" s="558" t="str">
        <f>+IF(L317="","",IF(L317&lt;='3 FORMULA PROBABILIDADES'!$S$9,'3 FORMULA PROBABILIDADES'!$Q$9,IF(L317&lt;='3 FORMULA PROBABILIDADES'!$S$10,'3 FORMULA PROBABILIDADES'!$Q$10,IF(L317&lt;='3 FORMULA PROBABILIDADES'!$S$11,'3 FORMULA PROBABILIDADES'!$Q$11,IF(L317&lt;='3 FORMULA PROBABILIDADES'!$S$12,'3 FORMULA PROBABILIDADES'!$Q$12,IF(L317&gt;='3 FORMULA PROBABILIDADES'!$R$13,'3 FORMULA PROBABILIDADES'!$Q$13,""))))))</f>
        <v/>
      </c>
      <c r="N317" s="557" t="str">
        <f>+IF(M317="","",IF(M317='3 FORMULA PROBABILIDADES'!$Q$9, '3 FORMULA PROBABILIDADES'!$T$9,IF(M317='3 FORMULA PROBABILIDADES'!$Q$10, '3 FORMULA PROBABILIDADES'!$T$10,IF(M317='3 FORMULA PROBABILIDADES'!$Q$11, '3 FORMULA PROBABILIDADES'!$T$11,IF(M317='3 FORMULA PROBABILIDADES'!$Q$12, '3 FORMULA PROBABILIDADES'!$T$12,IF(M317='3 FORMULA PROBABILIDADES'!$Q$13, '3 FORMULA PROBABILIDADES'!$T$13))))))</f>
        <v/>
      </c>
      <c r="O317" s="510" t="str">
        <f>+IF(M317="","",IF(M317='3 FORMULA PROBABILIDADES'!$Q$9, '3 FORMULA PROBABILIDADES'!$P$9,IF(M317='3 FORMULA PROBABILIDADES'!$Q$10, '3 FORMULA PROBABILIDADES'!$P$10,IF(M317='3 FORMULA PROBABILIDADES'!$Q$11, '3 FORMULA PROBABILIDADES'!$P$11,IF(M317='3 FORMULA PROBABILIDADES'!$Q$12, '3 FORMULA PROBABILIDADES'!$P$12,IF(M317='3 FORMULA PROBABILIDADES'!$Q$13, '3 FORMULA PROBABILIDADES'!$P$13))))))</f>
        <v/>
      </c>
      <c r="P317" s="557"/>
      <c r="Q317" s="558" t="str">
        <f>+IF(P317="","",IF(P317="N/A","",IF(OR(P317='3 FORMULA PROBABILIDADES'!$X$9, P317='3 FORMULA PROBABILIDADES'!$Y$9), '3 FORMULA PROBABILIDADES'!$W$9,IF(OR(P317='3 FORMULA PROBABILIDADES'!$X$10, P317='3 FORMULA PROBABILIDADES'!$Y$10), '3 FORMULA PROBABILIDADES'!$W$10,IF(OR(P317='3 FORMULA PROBABILIDADES'!$X$11, P317='3 FORMULA PROBABILIDADES'!$Y$11), '3 FORMULA PROBABILIDADES'!$W$11,IF(OR(P317='3 FORMULA PROBABILIDADES'!$X$12, P317='3 FORMULA PROBABILIDADES'!$Y$12), '3 FORMULA PROBABILIDADES'!$W$12,IF(OR(P317='3 FORMULA PROBABILIDADES'!$X$13, P317='3 FORMULA PROBABILIDADES'!$Y$13), '3 FORMULA PROBABILIDADES'!$W$13)))))))</f>
        <v/>
      </c>
      <c r="R317" s="558" t="str">
        <f>+IF(P317="","",IF(P317="N/A","",IF(OR(P317='3 FORMULA PROBABILIDADES'!$X$9, P317='3 FORMULA PROBABILIDADES'!$Y$9), '3 FORMULA PROBABILIDADES'!$V$9,IF(OR(P317='3 FORMULA PROBABILIDADES'!$X$10, P317='3 FORMULA PROBABILIDADES'!$Y$10), '3 FORMULA PROBABILIDADES'!$V$10,IF(OR(P317='3 FORMULA PROBABILIDADES'!$X$11, P317='3 FORMULA PROBABILIDADES'!$Y$11), '3 FORMULA PROBABILIDADES'!$V$11,IF(OR(P317='3 FORMULA PROBABILIDADES'!$X$12, P317='3 FORMULA PROBABILIDADES'!$Y$12), '3 FORMULA PROBABILIDADES'!$V$12,IF(OR(P317='3 FORMULA PROBABILIDADES'!$X$13, P317='3 FORMULA PROBABILIDADES'!$Y$13), '3 FORMULA PROBABILIDADES'!$V$13)))))))</f>
        <v/>
      </c>
      <c r="S317" s="557"/>
      <c r="T317" s="557" t="str">
        <f>+IF(S317="","",IF(S317="N/A","",IF(OR(S317='3 FORMULA PROBABILIDADES'!$X$9, S317='3 FORMULA PROBABILIDADES'!$Y$9), '3 FORMULA PROBABILIDADES'!$W$9,IF(OR(S317='3 FORMULA PROBABILIDADES'!$X$10, S317='3 FORMULA PROBABILIDADES'!$Y$10), '3 FORMULA PROBABILIDADES'!$W$10,IF(OR(S317='3 FORMULA PROBABILIDADES'!$X$11, S317='3 FORMULA PROBABILIDADES'!$Y$11), '3 FORMULA PROBABILIDADES'!$W$11,IF(OR(S317='3 FORMULA PROBABILIDADES'!$X$12, S317='3 FORMULA PROBABILIDADES'!$Y$12), '3 FORMULA PROBABILIDADES'!$W$12,IF(OR(S317='3 FORMULA PROBABILIDADES'!$X$13, S317='3 FORMULA PROBABILIDADES'!$Y$13), '3 FORMULA PROBABILIDADES'!$W$13)))))))</f>
        <v/>
      </c>
      <c r="U317" s="557" t="str">
        <f>+IF(S317="","",IF(S317="N/A","",IF(OR(S317='3 FORMULA PROBABILIDADES'!$X$9, S317='3 FORMULA PROBABILIDADES'!$Y$9), '3 FORMULA PROBABILIDADES'!$V$9,IF(OR(S317='3 FORMULA PROBABILIDADES'!$X$10, S317='3 FORMULA PROBABILIDADES'!$Y$10), '3 FORMULA PROBABILIDADES'!$V$10,IF(OR(S317='3 FORMULA PROBABILIDADES'!$X$11, S317='3 FORMULA PROBABILIDADES'!$Y$11), '3 FORMULA PROBABILIDADES'!$V$11,IF(OR(S317='3 FORMULA PROBABILIDADES'!$X$12, S317='3 FORMULA PROBABILIDADES'!$Y$12), '3 FORMULA PROBABILIDADES'!$V$12,IF(OR(S317='3 FORMULA PROBABILIDADES'!$X$13, S317='3 FORMULA PROBABILIDADES'!$Y$13), '3 FORMULA PROBABILIDADES'!$V$13)))))))</f>
        <v/>
      </c>
      <c r="V317" s="557" t="str">
        <f t="shared" ref="V317" si="236">+IF(Q317="",T317,IF(T317="",Q317,IF(Q317&gt;T317,Q317,T317)))</f>
        <v/>
      </c>
      <c r="W317" s="557" t="str">
        <f>+IF(V317="","",IF(V317='3 FORMULA PROBABILIDADES'!$W$9, '3 FORMULA PROBABILIDADES'!$V$9,IF(V317='3 FORMULA PROBABILIDADES'!$W$10, '3 FORMULA PROBABILIDADES'!$V$10,IF(V317='3 FORMULA PROBABILIDADES'!$W$11, '3 FORMULA PROBABILIDADES'!$V$11,IF(V317='3 FORMULA PROBABILIDADES'!$W$12, '3 FORMULA PROBABILIDADES'!$V$12,IF(V317='3 FORMULA PROBABILIDADES'!$W$13, '3 FORMULA PROBABILIDADES'!$V$13))))))</f>
        <v/>
      </c>
      <c r="X317" s="348">
        <v>1</v>
      </c>
      <c r="Y317" s="334"/>
      <c r="Z317" s="334"/>
      <c r="AA317" s="334"/>
      <c r="AB317" s="376" t="str">
        <f t="shared" ref="AB317:AB346" si="237">+CONCATENATE(Y317," ",Z317," ",AA317)</f>
        <v xml:space="preserve">  </v>
      </c>
      <c r="AC317" s="380"/>
      <c r="AD317" s="378" t="str">
        <f>+IFERROR(VLOOKUP($AC317,'4 FORMULAS'!$B$50:$C$52,2,0),"")</f>
        <v/>
      </c>
      <c r="AE317" s="378" t="str">
        <f>+IFERROR(VLOOKUP($L317,'4 FORMULAS'!$B$50:$D$52,3,0),"")</f>
        <v/>
      </c>
      <c r="AF317" s="341"/>
      <c r="AG317" s="378" t="str">
        <f>+IFERROR(VLOOKUP($AF317,'4 FORMULAS'!$B$53:$C$54,2,0),"")</f>
        <v/>
      </c>
      <c r="AH317" s="342"/>
      <c r="AI317" s="342"/>
      <c r="AJ317" s="342"/>
      <c r="AK317" s="342"/>
      <c r="AL317" s="378" t="str">
        <f t="shared" si="189"/>
        <v/>
      </c>
      <c r="AM317" s="378" t="str">
        <f>IF(AE317='4 FORMULAS'!$D$50,N317-(N317*AL317),N317)</f>
        <v/>
      </c>
      <c r="AN317" s="378" t="str">
        <f>IF(AE317='4 FORMULAS'!$D$52,$V317-($V317*$AL317),$V317)</f>
        <v/>
      </c>
      <c r="AO317" s="402" t="str">
        <f t="shared" ref="AO317" si="238">+IF(AM322="","",AM322)</f>
        <v/>
      </c>
      <c r="AP317" s="402" t="str">
        <f t="shared" ref="AP317" si="239">+IF(AN322="","",AN322)</f>
        <v/>
      </c>
      <c r="AQ317" s="402" t="str">
        <f t="shared" ref="AQ317" si="240">+IF(W317="Leve","No requiere plan de acción",IF(W317="Menor","Bajo",IF(W317="Moderado","Moderado",IF(W317="Mayor","Alto",IF(W317="Catastrófico","Extremo",IF(W317="",""))))))</f>
        <v/>
      </c>
      <c r="AR317" s="514"/>
      <c r="AS317" s="353"/>
      <c r="AT317" s="353"/>
      <c r="AU317" s="353"/>
      <c r="AV317" s="353"/>
      <c r="AW317" s="435"/>
      <c r="AX317" s="435"/>
      <c r="AY317" s="435"/>
      <c r="AZ317" s="435"/>
      <c r="BA317" s="436"/>
      <c r="BB317" s="350"/>
      <c r="BC317" s="350"/>
      <c r="BD317" s="350"/>
      <c r="BE317" s="350"/>
      <c r="BF317" s="350"/>
      <c r="BG317" s="350"/>
      <c r="BH317" s="350"/>
      <c r="BI317" s="350"/>
      <c r="BJ317" s="350"/>
      <c r="BK317" s="350"/>
      <c r="BL317" s="350"/>
      <c r="BM317" s="350"/>
      <c r="BN317" s="436"/>
      <c r="BO317" s="436"/>
      <c r="BP317" s="436"/>
      <c r="BQ317" s="436"/>
      <c r="BR317" s="418"/>
      <c r="BS317" s="418"/>
      <c r="BT317" s="418"/>
      <c r="BU317" s="418"/>
    </row>
    <row r="318" spans="1:73" ht="16.5" hidden="1" x14ac:dyDescent="0.25">
      <c r="A318" s="554"/>
      <c r="B318" s="557"/>
      <c r="C318" s="557"/>
      <c r="D318" s="557"/>
      <c r="E318" s="557"/>
      <c r="F318" s="557"/>
      <c r="G318" s="557"/>
      <c r="H318" s="542"/>
      <c r="I318" s="357"/>
      <c r="J318" s="557"/>
      <c r="K318" s="558"/>
      <c r="L318" s="557"/>
      <c r="M318" s="558"/>
      <c r="N318" s="557"/>
      <c r="O318" s="514"/>
      <c r="P318" s="557"/>
      <c r="Q318" s="558"/>
      <c r="R318" s="558"/>
      <c r="S318" s="557"/>
      <c r="T318" s="557"/>
      <c r="U318" s="557"/>
      <c r="V318" s="557"/>
      <c r="W318" s="557"/>
      <c r="X318" s="348">
        <v>2</v>
      </c>
      <c r="Y318" s="334"/>
      <c r="Z318" s="334"/>
      <c r="AA318" s="334"/>
      <c r="AB318" s="376" t="str">
        <f t="shared" si="237"/>
        <v xml:space="preserve">  </v>
      </c>
      <c r="AC318" s="380"/>
      <c r="AD318" s="378" t="str">
        <f>+IFERROR(VLOOKUP($AC318,'4 FORMULAS'!$B$50:$C$52,2,0),"")</f>
        <v/>
      </c>
      <c r="AE318" s="378" t="str">
        <f>+IFERROR(VLOOKUP($L318,'4 FORMULAS'!$B$50:$D$52,3,0),"")</f>
        <v/>
      </c>
      <c r="AF318" s="341"/>
      <c r="AG318" s="378" t="str">
        <f>+IFERROR(VLOOKUP($AF318,'4 FORMULAS'!$B$53:$C$54,2,0),"")</f>
        <v/>
      </c>
      <c r="AH318" s="342"/>
      <c r="AI318" s="342"/>
      <c r="AJ318" s="342"/>
      <c r="AK318" s="342"/>
      <c r="AL318" s="378" t="str">
        <f t="shared" si="189"/>
        <v/>
      </c>
      <c r="AM318" s="378" t="str">
        <f>IF(AE318='4 FORMULAS'!$D$50,AM317-(AM317*AL318),AM317)</f>
        <v/>
      </c>
      <c r="AN318" s="378" t="str">
        <f>IF(AE318='4 FORMULAS'!$D$52,$AN317-(AN317*$AL318),AN317)</f>
        <v/>
      </c>
      <c r="AO318" s="402"/>
      <c r="AP318" s="402"/>
      <c r="AQ318" s="402"/>
      <c r="AR318" s="514"/>
      <c r="AS318" s="353"/>
      <c r="AT318" s="353"/>
      <c r="AU318" s="353"/>
      <c r="AV318" s="353"/>
      <c r="AW318" s="435"/>
      <c r="AX318" s="435"/>
      <c r="AY318" s="435"/>
      <c r="AZ318" s="435"/>
      <c r="BA318" s="436"/>
      <c r="BB318" s="350"/>
      <c r="BC318" s="350"/>
      <c r="BD318" s="350"/>
      <c r="BE318" s="350"/>
      <c r="BF318" s="350"/>
      <c r="BG318" s="350"/>
      <c r="BH318" s="350"/>
      <c r="BI318" s="350"/>
      <c r="BJ318" s="350"/>
      <c r="BK318" s="350"/>
      <c r="BL318" s="350"/>
      <c r="BM318" s="350"/>
      <c r="BN318" s="436"/>
      <c r="BO318" s="436"/>
      <c r="BP318" s="436"/>
      <c r="BQ318" s="436"/>
      <c r="BR318" s="418"/>
      <c r="BS318" s="418"/>
      <c r="BT318" s="418"/>
      <c r="BU318" s="418"/>
    </row>
    <row r="319" spans="1:73" ht="16.5" hidden="1" x14ac:dyDescent="0.25">
      <c r="A319" s="554"/>
      <c r="B319" s="557"/>
      <c r="C319" s="557"/>
      <c r="D319" s="557"/>
      <c r="E319" s="557"/>
      <c r="F319" s="557"/>
      <c r="G319" s="557"/>
      <c r="H319" s="542"/>
      <c r="I319" s="357"/>
      <c r="J319" s="557"/>
      <c r="K319" s="558"/>
      <c r="L319" s="557"/>
      <c r="M319" s="558"/>
      <c r="N319" s="557"/>
      <c r="O319" s="514"/>
      <c r="P319" s="557"/>
      <c r="Q319" s="558"/>
      <c r="R319" s="558"/>
      <c r="S319" s="557"/>
      <c r="T319" s="557"/>
      <c r="U319" s="557"/>
      <c r="V319" s="557"/>
      <c r="W319" s="557"/>
      <c r="X319" s="348">
        <v>3</v>
      </c>
      <c r="Y319" s="334"/>
      <c r="Z319" s="334"/>
      <c r="AA319" s="334"/>
      <c r="AB319" s="376" t="str">
        <f t="shared" si="237"/>
        <v xml:space="preserve">  </v>
      </c>
      <c r="AC319" s="380"/>
      <c r="AD319" s="378" t="str">
        <f>+IFERROR(VLOOKUP($AC319,'4 FORMULAS'!$B$50:$C$52,2,0),"")</f>
        <v/>
      </c>
      <c r="AE319" s="378" t="str">
        <f>+IFERROR(VLOOKUP($L319,'4 FORMULAS'!$B$50:$D$52,3,0),"")</f>
        <v/>
      </c>
      <c r="AF319" s="341"/>
      <c r="AG319" s="378" t="str">
        <f>+IFERROR(VLOOKUP($AF319,'4 FORMULAS'!$B$53:$C$54,2,0),"")</f>
        <v/>
      </c>
      <c r="AH319" s="342"/>
      <c r="AI319" s="342"/>
      <c r="AJ319" s="342"/>
      <c r="AK319" s="342"/>
      <c r="AL319" s="378" t="str">
        <f t="shared" si="189"/>
        <v/>
      </c>
      <c r="AM319" s="378" t="str">
        <f>IF(AE319='4 FORMULAS'!$D$50,AM318-(AM318*AL319),AM318)</f>
        <v/>
      </c>
      <c r="AN319" s="378" t="str">
        <f>IF(AE319='4 FORMULAS'!$D$52,$AN318-(AN318*$AL319),AN318)</f>
        <v/>
      </c>
      <c r="AO319" s="402"/>
      <c r="AP319" s="402"/>
      <c r="AQ319" s="402"/>
      <c r="AR319" s="514"/>
      <c r="AS319" s="353"/>
      <c r="AT319" s="353"/>
      <c r="AU319" s="353"/>
      <c r="AV319" s="353"/>
      <c r="AW319" s="435"/>
      <c r="AX319" s="435"/>
      <c r="AY319" s="435"/>
      <c r="AZ319" s="435"/>
      <c r="BA319" s="436"/>
      <c r="BB319" s="350"/>
      <c r="BC319" s="350"/>
      <c r="BD319" s="350"/>
      <c r="BE319" s="350"/>
      <c r="BF319" s="350"/>
      <c r="BG319" s="350"/>
      <c r="BH319" s="350"/>
      <c r="BI319" s="350"/>
      <c r="BJ319" s="350"/>
      <c r="BK319" s="350"/>
      <c r="BL319" s="350"/>
      <c r="BM319" s="350"/>
      <c r="BN319" s="436"/>
      <c r="BO319" s="436"/>
      <c r="BP319" s="436"/>
      <c r="BQ319" s="436"/>
      <c r="BR319" s="418"/>
      <c r="BS319" s="418"/>
      <c r="BT319" s="418"/>
      <c r="BU319" s="418"/>
    </row>
    <row r="320" spans="1:73" ht="16.5" hidden="1" x14ac:dyDescent="0.25">
      <c r="A320" s="554"/>
      <c r="B320" s="557"/>
      <c r="C320" s="557"/>
      <c r="D320" s="557"/>
      <c r="E320" s="557"/>
      <c r="F320" s="557"/>
      <c r="G320" s="557"/>
      <c r="H320" s="542"/>
      <c r="I320" s="357"/>
      <c r="J320" s="557"/>
      <c r="K320" s="558"/>
      <c r="L320" s="557"/>
      <c r="M320" s="558"/>
      <c r="N320" s="557"/>
      <c r="O320" s="514"/>
      <c r="P320" s="557"/>
      <c r="Q320" s="558"/>
      <c r="R320" s="558"/>
      <c r="S320" s="557"/>
      <c r="T320" s="557"/>
      <c r="U320" s="557"/>
      <c r="V320" s="557"/>
      <c r="W320" s="557"/>
      <c r="X320" s="348">
        <v>4</v>
      </c>
      <c r="Y320" s="334"/>
      <c r="Z320" s="334"/>
      <c r="AA320" s="334"/>
      <c r="AB320" s="376" t="str">
        <f t="shared" si="237"/>
        <v xml:space="preserve">  </v>
      </c>
      <c r="AC320" s="380"/>
      <c r="AD320" s="378" t="str">
        <f>+IFERROR(VLOOKUP($AC320,'4 FORMULAS'!$B$50:$C$52,2,0),"")</f>
        <v/>
      </c>
      <c r="AE320" s="378" t="str">
        <f>+IFERROR(VLOOKUP($L320,'4 FORMULAS'!$B$50:$D$52,3,0),"")</f>
        <v/>
      </c>
      <c r="AF320" s="341"/>
      <c r="AG320" s="378" t="str">
        <f>+IFERROR(VLOOKUP($AF320,'4 FORMULAS'!$B$53:$C$54,2,0),"")</f>
        <v/>
      </c>
      <c r="AH320" s="342"/>
      <c r="AI320" s="342"/>
      <c r="AJ320" s="342"/>
      <c r="AK320" s="342"/>
      <c r="AL320" s="378" t="str">
        <f t="shared" si="189"/>
        <v/>
      </c>
      <c r="AM320" s="378" t="str">
        <f>IF(AE320='4 FORMULAS'!$D$50,AM319-(AM319*AL320),AM319)</f>
        <v/>
      </c>
      <c r="AN320" s="378" t="str">
        <f>IF(AE320='4 FORMULAS'!$D$52,$AN319-(AN319*$AL320),AN319)</f>
        <v/>
      </c>
      <c r="AO320" s="402"/>
      <c r="AP320" s="402"/>
      <c r="AQ320" s="402"/>
      <c r="AR320" s="514"/>
      <c r="AS320" s="353"/>
      <c r="AT320" s="353"/>
      <c r="AU320" s="353"/>
      <c r="AV320" s="353"/>
      <c r="AW320" s="435"/>
      <c r="AX320" s="435"/>
      <c r="AY320" s="435"/>
      <c r="AZ320" s="435"/>
      <c r="BA320" s="436"/>
      <c r="BB320" s="350"/>
      <c r="BC320" s="350"/>
      <c r="BD320" s="350"/>
      <c r="BE320" s="350"/>
      <c r="BF320" s="350"/>
      <c r="BG320" s="350"/>
      <c r="BH320" s="350"/>
      <c r="BI320" s="350"/>
      <c r="BJ320" s="350"/>
      <c r="BK320" s="350"/>
      <c r="BL320" s="350"/>
      <c r="BM320" s="350"/>
      <c r="BN320" s="436"/>
      <c r="BO320" s="436"/>
      <c r="BP320" s="436"/>
      <c r="BQ320" s="436"/>
      <c r="BR320" s="418"/>
      <c r="BS320" s="418"/>
      <c r="BT320" s="418"/>
      <c r="BU320" s="418"/>
    </row>
    <row r="321" spans="1:73" ht="16.5" hidden="1" x14ac:dyDescent="0.25">
      <c r="A321" s="554"/>
      <c r="B321" s="557"/>
      <c r="C321" s="557"/>
      <c r="D321" s="557"/>
      <c r="E321" s="557"/>
      <c r="F321" s="557"/>
      <c r="G321" s="557"/>
      <c r="H321" s="542"/>
      <c r="I321" s="357"/>
      <c r="J321" s="557"/>
      <c r="K321" s="558"/>
      <c r="L321" s="557"/>
      <c r="M321" s="558"/>
      <c r="N321" s="557"/>
      <c r="O321" s="514"/>
      <c r="P321" s="557"/>
      <c r="Q321" s="558"/>
      <c r="R321" s="558"/>
      <c r="S321" s="557"/>
      <c r="T321" s="557"/>
      <c r="U321" s="557"/>
      <c r="V321" s="557"/>
      <c r="W321" s="557"/>
      <c r="X321" s="348">
        <v>5</v>
      </c>
      <c r="Y321" s="334"/>
      <c r="Z321" s="334"/>
      <c r="AA321" s="334"/>
      <c r="AB321" s="376" t="str">
        <f t="shared" si="237"/>
        <v xml:space="preserve">  </v>
      </c>
      <c r="AC321" s="380"/>
      <c r="AD321" s="378" t="str">
        <f>+IFERROR(VLOOKUP($AC321,'4 FORMULAS'!$B$50:$C$52,2,0),"")</f>
        <v/>
      </c>
      <c r="AE321" s="378" t="str">
        <f>+IFERROR(VLOOKUP($L321,'4 FORMULAS'!$B$50:$D$52,3,0),"")</f>
        <v/>
      </c>
      <c r="AF321" s="341"/>
      <c r="AG321" s="378" t="str">
        <f>+IFERROR(VLOOKUP($AF321,'4 FORMULAS'!$B$53:$C$54,2,0),"")</f>
        <v/>
      </c>
      <c r="AH321" s="342"/>
      <c r="AI321" s="342"/>
      <c r="AJ321" s="342"/>
      <c r="AK321" s="342"/>
      <c r="AL321" s="378" t="str">
        <f t="shared" si="189"/>
        <v/>
      </c>
      <c r="AM321" s="378" t="str">
        <f>IF(AE321='4 FORMULAS'!$D$50,AM320-(AM320*AL321),AM320)</f>
        <v/>
      </c>
      <c r="AN321" s="378" t="str">
        <f>IF(AE321='4 FORMULAS'!$D$52,$AN320-(AN320*$AL321),AN320)</f>
        <v/>
      </c>
      <c r="AO321" s="402"/>
      <c r="AP321" s="402"/>
      <c r="AQ321" s="402"/>
      <c r="AR321" s="514"/>
      <c r="AS321" s="353"/>
      <c r="AT321" s="353"/>
      <c r="AU321" s="353"/>
      <c r="AV321" s="353"/>
      <c r="AW321" s="435"/>
      <c r="AX321" s="435"/>
      <c r="AY321" s="435"/>
      <c r="AZ321" s="435"/>
      <c r="BA321" s="436"/>
      <c r="BB321" s="350"/>
      <c r="BC321" s="350"/>
      <c r="BD321" s="350"/>
      <c r="BE321" s="350"/>
      <c r="BF321" s="350"/>
      <c r="BG321" s="350"/>
      <c r="BH321" s="350"/>
      <c r="BI321" s="350"/>
      <c r="BJ321" s="350"/>
      <c r="BK321" s="350"/>
      <c r="BL321" s="350"/>
      <c r="BM321" s="350"/>
      <c r="BN321" s="436"/>
      <c r="BO321" s="436"/>
      <c r="BP321" s="436"/>
      <c r="BQ321" s="436"/>
      <c r="BR321" s="418"/>
      <c r="BS321" s="418"/>
      <c r="BT321" s="418"/>
      <c r="BU321" s="418"/>
    </row>
    <row r="322" spans="1:73" ht="16.5" hidden="1" x14ac:dyDescent="0.25">
      <c r="A322" s="555"/>
      <c r="B322" s="557"/>
      <c r="C322" s="557"/>
      <c r="D322" s="557"/>
      <c r="E322" s="557"/>
      <c r="F322" s="557"/>
      <c r="G322" s="557"/>
      <c r="H322" s="542"/>
      <c r="I322" s="357"/>
      <c r="J322" s="557"/>
      <c r="K322" s="558"/>
      <c r="L322" s="557"/>
      <c r="M322" s="558"/>
      <c r="N322" s="557"/>
      <c r="O322" s="514"/>
      <c r="P322" s="557"/>
      <c r="Q322" s="558"/>
      <c r="R322" s="558"/>
      <c r="S322" s="557"/>
      <c r="T322" s="557"/>
      <c r="U322" s="557"/>
      <c r="V322" s="557"/>
      <c r="W322" s="557"/>
      <c r="X322" s="348">
        <v>6</v>
      </c>
      <c r="Y322" s="334"/>
      <c r="Z322" s="334"/>
      <c r="AA322" s="334"/>
      <c r="AB322" s="376" t="str">
        <f t="shared" si="237"/>
        <v xml:space="preserve">  </v>
      </c>
      <c r="AC322" s="380"/>
      <c r="AD322" s="378" t="str">
        <f>+IFERROR(VLOOKUP($AC322,'4 FORMULAS'!$B$50:$C$52,2,0),"")</f>
        <v/>
      </c>
      <c r="AE322" s="378" t="str">
        <f>+IFERROR(VLOOKUP($L322,'4 FORMULAS'!$B$50:$D$52,3,0),"")</f>
        <v/>
      </c>
      <c r="AF322" s="341"/>
      <c r="AG322" s="378" t="str">
        <f>+IFERROR(VLOOKUP($AF322,'4 FORMULAS'!$B$53:$C$54,2,0),"")</f>
        <v/>
      </c>
      <c r="AH322" s="342"/>
      <c r="AI322" s="342"/>
      <c r="AJ322" s="342"/>
      <c r="AK322" s="342"/>
      <c r="AL322" s="378" t="str">
        <f t="shared" si="189"/>
        <v/>
      </c>
      <c r="AM322" s="378" t="str">
        <f>IF(AE322='4 FORMULAS'!$D$50,AM321-(AM321*AL322),AM321)</f>
        <v/>
      </c>
      <c r="AN322" s="378" t="str">
        <f>IF(AE322='4 FORMULAS'!$D$52,$AN321-(AN321*$AL322),AN321)</f>
        <v/>
      </c>
      <c r="AO322" s="402"/>
      <c r="AP322" s="402"/>
      <c r="AQ322" s="402"/>
      <c r="AR322" s="514"/>
      <c r="AS322" s="353"/>
      <c r="AT322" s="353"/>
      <c r="AU322" s="353"/>
      <c r="AV322" s="353"/>
      <c r="AW322" s="435"/>
      <c r="AX322" s="435"/>
      <c r="AY322" s="435"/>
      <c r="AZ322" s="435"/>
      <c r="BA322" s="436"/>
      <c r="BB322" s="350"/>
      <c r="BC322" s="350"/>
      <c r="BD322" s="350"/>
      <c r="BE322" s="350"/>
      <c r="BF322" s="350"/>
      <c r="BG322" s="350"/>
      <c r="BH322" s="350"/>
      <c r="BI322" s="350"/>
      <c r="BJ322" s="350"/>
      <c r="BK322" s="350"/>
      <c r="BL322" s="350"/>
      <c r="BM322" s="350"/>
      <c r="BN322" s="436"/>
      <c r="BO322" s="436"/>
      <c r="BP322" s="436"/>
      <c r="BQ322" s="436"/>
      <c r="BR322" s="418"/>
      <c r="BS322" s="418"/>
      <c r="BT322" s="418"/>
      <c r="BU322" s="418"/>
    </row>
    <row r="323" spans="1:73" ht="16.5" hidden="1" x14ac:dyDescent="0.25">
      <c r="A323" s="556" t="s">
        <v>665</v>
      </c>
      <c r="B323" s="557"/>
      <c r="C323" s="557"/>
      <c r="D323" s="557"/>
      <c r="E323" s="557"/>
      <c r="F323" s="557"/>
      <c r="G323" s="557"/>
      <c r="H323" s="542" t="str">
        <f t="shared" ref="H323" si="241">+CONCATENATE(D323," ",E323," ",F323," ",G323)</f>
        <v xml:space="preserve">   </v>
      </c>
      <c r="I323" s="357"/>
      <c r="J323" s="557"/>
      <c r="K323" s="558" t="str">
        <f>IFERROR(VLOOKUP('2 MAPA FINAL'!$J323,Tabla3[],2,0),"")</f>
        <v/>
      </c>
      <c r="L323" s="557"/>
      <c r="M323" s="558" t="str">
        <f>+IF(L323="","",IF(L323&lt;='3 FORMULA PROBABILIDADES'!$S$9,'3 FORMULA PROBABILIDADES'!$Q$9,IF(L323&lt;='3 FORMULA PROBABILIDADES'!$S$10,'3 FORMULA PROBABILIDADES'!$Q$10,IF(L323&lt;='3 FORMULA PROBABILIDADES'!$S$11,'3 FORMULA PROBABILIDADES'!$Q$11,IF(L323&lt;='3 FORMULA PROBABILIDADES'!$S$12,'3 FORMULA PROBABILIDADES'!$Q$12,IF(L323&gt;='3 FORMULA PROBABILIDADES'!$R$13,'3 FORMULA PROBABILIDADES'!$Q$13,""))))))</f>
        <v/>
      </c>
      <c r="N323" s="557" t="str">
        <f>+IF(M323="","",IF(M323='3 FORMULA PROBABILIDADES'!$Q$9, '3 FORMULA PROBABILIDADES'!$T$9,IF(M323='3 FORMULA PROBABILIDADES'!$Q$10, '3 FORMULA PROBABILIDADES'!$T$10,IF(M323='3 FORMULA PROBABILIDADES'!$Q$11, '3 FORMULA PROBABILIDADES'!$T$11,IF(M323='3 FORMULA PROBABILIDADES'!$Q$12, '3 FORMULA PROBABILIDADES'!$T$12,IF(M323='3 FORMULA PROBABILIDADES'!$Q$13, '3 FORMULA PROBABILIDADES'!$T$13))))))</f>
        <v/>
      </c>
      <c r="O323" s="510" t="str">
        <f>+IF(M323="","",IF(M323='3 FORMULA PROBABILIDADES'!$Q$9, '3 FORMULA PROBABILIDADES'!$P$9,IF(M323='3 FORMULA PROBABILIDADES'!$Q$10, '3 FORMULA PROBABILIDADES'!$P$10,IF(M323='3 FORMULA PROBABILIDADES'!$Q$11, '3 FORMULA PROBABILIDADES'!$P$11,IF(M323='3 FORMULA PROBABILIDADES'!$Q$12, '3 FORMULA PROBABILIDADES'!$P$12,IF(M323='3 FORMULA PROBABILIDADES'!$Q$13, '3 FORMULA PROBABILIDADES'!$P$13))))))</f>
        <v/>
      </c>
      <c r="P323" s="557"/>
      <c r="Q323" s="558" t="str">
        <f>+IF(P323="","",IF(P323="N/A","",IF(OR(P323='3 FORMULA PROBABILIDADES'!$X$9, P323='3 FORMULA PROBABILIDADES'!$Y$9), '3 FORMULA PROBABILIDADES'!$W$9,IF(OR(P323='3 FORMULA PROBABILIDADES'!$X$10, P323='3 FORMULA PROBABILIDADES'!$Y$10), '3 FORMULA PROBABILIDADES'!$W$10,IF(OR(P323='3 FORMULA PROBABILIDADES'!$X$11, P323='3 FORMULA PROBABILIDADES'!$Y$11), '3 FORMULA PROBABILIDADES'!$W$11,IF(OR(P323='3 FORMULA PROBABILIDADES'!$X$12, P323='3 FORMULA PROBABILIDADES'!$Y$12), '3 FORMULA PROBABILIDADES'!$W$12,IF(OR(P323='3 FORMULA PROBABILIDADES'!$X$13, P323='3 FORMULA PROBABILIDADES'!$Y$13), '3 FORMULA PROBABILIDADES'!$W$13)))))))</f>
        <v/>
      </c>
      <c r="R323" s="558" t="str">
        <f>+IF(P323="","",IF(P323="N/A","",IF(OR(P323='3 FORMULA PROBABILIDADES'!$X$9, P323='3 FORMULA PROBABILIDADES'!$Y$9), '3 FORMULA PROBABILIDADES'!$V$9,IF(OR(P323='3 FORMULA PROBABILIDADES'!$X$10, P323='3 FORMULA PROBABILIDADES'!$Y$10), '3 FORMULA PROBABILIDADES'!$V$10,IF(OR(P323='3 FORMULA PROBABILIDADES'!$X$11, P323='3 FORMULA PROBABILIDADES'!$Y$11), '3 FORMULA PROBABILIDADES'!$V$11,IF(OR(P323='3 FORMULA PROBABILIDADES'!$X$12, P323='3 FORMULA PROBABILIDADES'!$Y$12), '3 FORMULA PROBABILIDADES'!$V$12,IF(OR(P323='3 FORMULA PROBABILIDADES'!$X$13, P323='3 FORMULA PROBABILIDADES'!$Y$13), '3 FORMULA PROBABILIDADES'!$V$13)))))))</f>
        <v/>
      </c>
      <c r="S323" s="557"/>
      <c r="T323" s="557" t="str">
        <f>+IF(S323="","",IF(S323="N/A","",IF(OR(S323='3 FORMULA PROBABILIDADES'!$X$9, S323='3 FORMULA PROBABILIDADES'!$Y$9), '3 FORMULA PROBABILIDADES'!$W$9,IF(OR(S323='3 FORMULA PROBABILIDADES'!$X$10, S323='3 FORMULA PROBABILIDADES'!$Y$10), '3 FORMULA PROBABILIDADES'!$W$10,IF(OR(S323='3 FORMULA PROBABILIDADES'!$X$11, S323='3 FORMULA PROBABILIDADES'!$Y$11), '3 FORMULA PROBABILIDADES'!$W$11,IF(OR(S323='3 FORMULA PROBABILIDADES'!$X$12, S323='3 FORMULA PROBABILIDADES'!$Y$12), '3 FORMULA PROBABILIDADES'!$W$12,IF(OR(S323='3 FORMULA PROBABILIDADES'!$X$13, S323='3 FORMULA PROBABILIDADES'!$Y$13), '3 FORMULA PROBABILIDADES'!$W$13)))))))</f>
        <v/>
      </c>
      <c r="U323" s="557" t="str">
        <f>+IF(S323="","",IF(S323="N/A","",IF(OR(S323='3 FORMULA PROBABILIDADES'!$X$9, S323='3 FORMULA PROBABILIDADES'!$Y$9), '3 FORMULA PROBABILIDADES'!$V$9,IF(OR(S323='3 FORMULA PROBABILIDADES'!$X$10, S323='3 FORMULA PROBABILIDADES'!$Y$10), '3 FORMULA PROBABILIDADES'!$V$10,IF(OR(S323='3 FORMULA PROBABILIDADES'!$X$11, S323='3 FORMULA PROBABILIDADES'!$Y$11), '3 FORMULA PROBABILIDADES'!$V$11,IF(OR(S323='3 FORMULA PROBABILIDADES'!$X$12, S323='3 FORMULA PROBABILIDADES'!$Y$12), '3 FORMULA PROBABILIDADES'!$V$12,IF(OR(S323='3 FORMULA PROBABILIDADES'!$X$13, S323='3 FORMULA PROBABILIDADES'!$Y$13), '3 FORMULA PROBABILIDADES'!$V$13)))))))</f>
        <v/>
      </c>
      <c r="V323" s="557" t="str">
        <f t="shared" ref="V323" si="242">+IF(Q323="",T323,IF(T323="",Q323,IF(Q323&gt;T323,Q323,T323)))</f>
        <v/>
      </c>
      <c r="W323" s="557" t="str">
        <f>+IF(V323="","",IF(V323='3 FORMULA PROBABILIDADES'!$W$9, '3 FORMULA PROBABILIDADES'!$V$9,IF(V323='3 FORMULA PROBABILIDADES'!$W$10, '3 FORMULA PROBABILIDADES'!$V$10,IF(V323='3 FORMULA PROBABILIDADES'!$W$11, '3 FORMULA PROBABILIDADES'!$V$11,IF(V323='3 FORMULA PROBABILIDADES'!$W$12, '3 FORMULA PROBABILIDADES'!$V$12,IF(V323='3 FORMULA PROBABILIDADES'!$W$13, '3 FORMULA PROBABILIDADES'!$V$13))))))</f>
        <v/>
      </c>
      <c r="X323" s="348">
        <v>1</v>
      </c>
      <c r="Y323" s="334"/>
      <c r="Z323" s="334"/>
      <c r="AA323" s="334"/>
      <c r="AB323" s="376" t="str">
        <f t="shared" si="237"/>
        <v xml:space="preserve">  </v>
      </c>
      <c r="AC323" s="380"/>
      <c r="AD323" s="378" t="str">
        <f>+IFERROR(VLOOKUP($AC323,'4 FORMULAS'!$B$50:$C$52,2,0),"")</f>
        <v/>
      </c>
      <c r="AE323" s="378" t="str">
        <f>+IFERROR(VLOOKUP($L323,'4 FORMULAS'!$B$50:$D$52,3,0),"")</f>
        <v/>
      </c>
      <c r="AF323" s="341"/>
      <c r="AG323" s="378" t="str">
        <f>+IFERROR(VLOOKUP($AF323,'4 FORMULAS'!$B$53:$C$54,2,0),"")</f>
        <v/>
      </c>
      <c r="AH323" s="342"/>
      <c r="AI323" s="342"/>
      <c r="AJ323" s="342"/>
      <c r="AK323" s="342"/>
      <c r="AL323" s="378" t="str">
        <f t="shared" si="189"/>
        <v/>
      </c>
      <c r="AM323" s="378" t="str">
        <f>IF(AE323='4 FORMULAS'!$D$50,N323-(N323*AL323),N323)</f>
        <v/>
      </c>
      <c r="AN323" s="378" t="str">
        <f>IF(AE323='4 FORMULAS'!$D$52,$V323-($V323*$AL323),$V323)</f>
        <v/>
      </c>
      <c r="AO323" s="402" t="str">
        <f t="shared" ref="AO323" si="243">+IF(AM328="","",AM328)</f>
        <v/>
      </c>
      <c r="AP323" s="402" t="str">
        <f t="shared" ref="AP323" si="244">+IF(AN328="","",AN328)</f>
        <v/>
      </c>
      <c r="AQ323" s="402" t="str">
        <f t="shared" ref="AQ323" si="245">+IF(W323="Leve","No requiere plan de acción",IF(W323="Menor","Bajo",IF(W323="Moderado","Moderado",IF(W323="Mayor","Alto",IF(W323="Catastrófico","Extremo",IF(W323="",""))))))</f>
        <v/>
      </c>
      <c r="AR323" s="514"/>
      <c r="AS323" s="353"/>
      <c r="AT323" s="353"/>
      <c r="AU323" s="353"/>
      <c r="AV323" s="353"/>
      <c r="AW323" s="435"/>
      <c r="AX323" s="435"/>
      <c r="AY323" s="435"/>
      <c r="AZ323" s="435"/>
      <c r="BA323" s="436"/>
      <c r="BB323" s="350"/>
      <c r="BC323" s="350"/>
      <c r="BD323" s="350"/>
      <c r="BE323" s="350"/>
      <c r="BF323" s="350"/>
      <c r="BG323" s="350"/>
      <c r="BH323" s="350"/>
      <c r="BI323" s="350"/>
      <c r="BJ323" s="350"/>
      <c r="BK323" s="350"/>
      <c r="BL323" s="350"/>
      <c r="BM323" s="350"/>
      <c r="BN323" s="436"/>
      <c r="BO323" s="436"/>
      <c r="BP323" s="436"/>
      <c r="BQ323" s="436"/>
      <c r="BR323" s="418"/>
      <c r="BS323" s="418"/>
      <c r="BT323" s="418"/>
      <c r="BU323" s="418"/>
    </row>
    <row r="324" spans="1:73" ht="16.5" hidden="1" x14ac:dyDescent="0.25">
      <c r="A324" s="554"/>
      <c r="B324" s="557"/>
      <c r="C324" s="557"/>
      <c r="D324" s="557"/>
      <c r="E324" s="557"/>
      <c r="F324" s="557"/>
      <c r="G324" s="557"/>
      <c r="H324" s="542"/>
      <c r="I324" s="357"/>
      <c r="J324" s="557"/>
      <c r="K324" s="558"/>
      <c r="L324" s="557"/>
      <c r="M324" s="558"/>
      <c r="N324" s="557"/>
      <c r="O324" s="514"/>
      <c r="P324" s="557"/>
      <c r="Q324" s="558"/>
      <c r="R324" s="558"/>
      <c r="S324" s="557"/>
      <c r="T324" s="557"/>
      <c r="U324" s="557"/>
      <c r="V324" s="557"/>
      <c r="W324" s="557"/>
      <c r="X324" s="348">
        <v>2</v>
      </c>
      <c r="Y324" s="334"/>
      <c r="Z324" s="334"/>
      <c r="AA324" s="334"/>
      <c r="AB324" s="376" t="str">
        <f t="shared" si="237"/>
        <v xml:space="preserve">  </v>
      </c>
      <c r="AC324" s="380"/>
      <c r="AD324" s="378" t="str">
        <f>+IFERROR(VLOOKUP($AC324,'4 FORMULAS'!$B$50:$C$52,2,0),"")</f>
        <v/>
      </c>
      <c r="AE324" s="378" t="str">
        <f>+IFERROR(VLOOKUP($L324,'4 FORMULAS'!$B$50:$D$52,3,0),"")</f>
        <v/>
      </c>
      <c r="AF324" s="341"/>
      <c r="AG324" s="378" t="str">
        <f>+IFERROR(VLOOKUP($AF324,'4 FORMULAS'!$B$53:$C$54,2,0),"")</f>
        <v/>
      </c>
      <c r="AH324" s="342"/>
      <c r="AI324" s="342"/>
      <c r="AJ324" s="342"/>
      <c r="AK324" s="342"/>
      <c r="AL324" s="378" t="str">
        <f t="shared" si="189"/>
        <v/>
      </c>
      <c r="AM324" s="378" t="str">
        <f>IF(AE324='4 FORMULAS'!$D$50,AM323-(AM323*AL324),AM323)</f>
        <v/>
      </c>
      <c r="AN324" s="378" t="str">
        <f>IF(AE324='4 FORMULAS'!$D$52,$AN323-(AN323*$AL324),AN323)</f>
        <v/>
      </c>
      <c r="AO324" s="402"/>
      <c r="AP324" s="402"/>
      <c r="AQ324" s="402"/>
      <c r="AR324" s="514"/>
      <c r="AS324" s="353"/>
      <c r="AT324" s="353"/>
      <c r="AU324" s="353"/>
      <c r="AV324" s="353"/>
      <c r="AW324" s="435"/>
      <c r="AX324" s="435"/>
      <c r="AY324" s="435"/>
      <c r="AZ324" s="435"/>
      <c r="BA324" s="436"/>
      <c r="BB324" s="350"/>
      <c r="BC324" s="350"/>
      <c r="BD324" s="350"/>
      <c r="BE324" s="350"/>
      <c r="BF324" s="350"/>
      <c r="BG324" s="350"/>
      <c r="BH324" s="350"/>
      <c r="BI324" s="350"/>
      <c r="BJ324" s="350"/>
      <c r="BK324" s="350"/>
      <c r="BL324" s="350"/>
      <c r="BM324" s="350"/>
      <c r="BN324" s="436"/>
      <c r="BO324" s="436"/>
      <c r="BP324" s="436"/>
      <c r="BQ324" s="436"/>
      <c r="BR324" s="418"/>
      <c r="BS324" s="418"/>
      <c r="BT324" s="418"/>
      <c r="BU324" s="418"/>
    </row>
    <row r="325" spans="1:73" ht="16.5" hidden="1" x14ac:dyDescent="0.25">
      <c r="A325" s="554"/>
      <c r="B325" s="557"/>
      <c r="C325" s="557"/>
      <c r="D325" s="557"/>
      <c r="E325" s="557"/>
      <c r="F325" s="557"/>
      <c r="G325" s="557"/>
      <c r="H325" s="542"/>
      <c r="I325" s="357"/>
      <c r="J325" s="557"/>
      <c r="K325" s="558"/>
      <c r="L325" s="557"/>
      <c r="M325" s="558"/>
      <c r="N325" s="557"/>
      <c r="O325" s="514"/>
      <c r="P325" s="557"/>
      <c r="Q325" s="558"/>
      <c r="R325" s="558"/>
      <c r="S325" s="557"/>
      <c r="T325" s="557"/>
      <c r="U325" s="557"/>
      <c r="V325" s="557"/>
      <c r="W325" s="557"/>
      <c r="X325" s="348">
        <v>3</v>
      </c>
      <c r="Y325" s="334"/>
      <c r="Z325" s="334"/>
      <c r="AA325" s="334"/>
      <c r="AB325" s="376" t="str">
        <f t="shared" si="237"/>
        <v xml:space="preserve">  </v>
      </c>
      <c r="AC325" s="380"/>
      <c r="AD325" s="378" t="str">
        <f>+IFERROR(VLOOKUP($AC325,'4 FORMULAS'!$B$50:$C$52,2,0),"")</f>
        <v/>
      </c>
      <c r="AE325" s="378" t="str">
        <f>+IFERROR(VLOOKUP($L325,'4 FORMULAS'!$B$50:$D$52,3,0),"")</f>
        <v/>
      </c>
      <c r="AF325" s="341"/>
      <c r="AG325" s="378" t="str">
        <f>+IFERROR(VLOOKUP($AF325,'4 FORMULAS'!$B$53:$C$54,2,0),"")</f>
        <v/>
      </c>
      <c r="AH325" s="342"/>
      <c r="AI325" s="342"/>
      <c r="AJ325" s="342"/>
      <c r="AK325" s="342"/>
      <c r="AL325" s="378" t="str">
        <f t="shared" si="189"/>
        <v/>
      </c>
      <c r="AM325" s="378" t="str">
        <f>IF(AE325='4 FORMULAS'!$D$50,AM324-(AM324*AL325),AM324)</f>
        <v/>
      </c>
      <c r="AN325" s="378" t="str">
        <f>IF(AE325='4 FORMULAS'!$D$52,$AN324-(AN324*$AL325),AN324)</f>
        <v/>
      </c>
      <c r="AO325" s="402"/>
      <c r="AP325" s="402"/>
      <c r="AQ325" s="402"/>
      <c r="AR325" s="514"/>
      <c r="AS325" s="353"/>
      <c r="AT325" s="353"/>
      <c r="AU325" s="353"/>
      <c r="AV325" s="353"/>
      <c r="AW325" s="435"/>
      <c r="AX325" s="435"/>
      <c r="AY325" s="435"/>
      <c r="AZ325" s="435"/>
      <c r="BA325" s="436"/>
      <c r="BB325" s="350"/>
      <c r="BC325" s="350"/>
      <c r="BD325" s="350"/>
      <c r="BE325" s="350"/>
      <c r="BF325" s="350"/>
      <c r="BG325" s="350"/>
      <c r="BH325" s="350"/>
      <c r="BI325" s="350"/>
      <c r="BJ325" s="350"/>
      <c r="BK325" s="350"/>
      <c r="BL325" s="350"/>
      <c r="BM325" s="350"/>
      <c r="BN325" s="436"/>
      <c r="BO325" s="436"/>
      <c r="BP325" s="436"/>
      <c r="BQ325" s="436"/>
      <c r="BR325" s="418"/>
      <c r="BS325" s="418"/>
      <c r="BT325" s="418"/>
      <c r="BU325" s="418"/>
    </row>
    <row r="326" spans="1:73" ht="16.5" hidden="1" x14ac:dyDescent="0.25">
      <c r="A326" s="554"/>
      <c r="B326" s="557"/>
      <c r="C326" s="557"/>
      <c r="D326" s="557"/>
      <c r="E326" s="557"/>
      <c r="F326" s="557"/>
      <c r="G326" s="557"/>
      <c r="H326" s="542"/>
      <c r="I326" s="357"/>
      <c r="J326" s="557"/>
      <c r="K326" s="558"/>
      <c r="L326" s="557"/>
      <c r="M326" s="558"/>
      <c r="N326" s="557"/>
      <c r="O326" s="514"/>
      <c r="P326" s="557"/>
      <c r="Q326" s="558"/>
      <c r="R326" s="558"/>
      <c r="S326" s="557"/>
      <c r="T326" s="557"/>
      <c r="U326" s="557"/>
      <c r="V326" s="557"/>
      <c r="W326" s="557"/>
      <c r="X326" s="348">
        <v>4</v>
      </c>
      <c r="Y326" s="334"/>
      <c r="Z326" s="334"/>
      <c r="AA326" s="334"/>
      <c r="AB326" s="376" t="str">
        <f t="shared" si="237"/>
        <v xml:space="preserve">  </v>
      </c>
      <c r="AC326" s="380"/>
      <c r="AD326" s="378" t="str">
        <f>+IFERROR(VLOOKUP($AC326,'4 FORMULAS'!$B$50:$C$52,2,0),"")</f>
        <v/>
      </c>
      <c r="AE326" s="378" t="str">
        <f>+IFERROR(VLOOKUP($L326,'4 FORMULAS'!$B$50:$D$52,3,0),"")</f>
        <v/>
      </c>
      <c r="AF326" s="341"/>
      <c r="AG326" s="378" t="str">
        <f>+IFERROR(VLOOKUP($AF326,'4 FORMULAS'!$B$53:$C$54,2,0),"")</f>
        <v/>
      </c>
      <c r="AH326" s="342"/>
      <c r="AI326" s="342"/>
      <c r="AJ326" s="342"/>
      <c r="AK326" s="342"/>
      <c r="AL326" s="378" t="str">
        <f t="shared" ref="AL326:AL346" si="246">+IFERROR($AD326+$AG326,"")</f>
        <v/>
      </c>
      <c r="AM326" s="378" t="str">
        <f>IF(AE326='4 FORMULAS'!$D$50,AM325-(AM325*AL326),AM325)</f>
        <v/>
      </c>
      <c r="AN326" s="378" t="str">
        <f>IF(AE326='4 FORMULAS'!$D$52,$AN325-(AN325*$AL326),AN325)</f>
        <v/>
      </c>
      <c r="AO326" s="402"/>
      <c r="AP326" s="402"/>
      <c r="AQ326" s="402"/>
      <c r="AR326" s="514"/>
      <c r="AS326" s="353"/>
      <c r="AT326" s="353"/>
      <c r="AU326" s="353"/>
      <c r="AV326" s="353"/>
      <c r="AW326" s="435"/>
      <c r="AX326" s="435"/>
      <c r="AY326" s="435"/>
      <c r="AZ326" s="435"/>
      <c r="BA326" s="436"/>
      <c r="BB326" s="350"/>
      <c r="BC326" s="350"/>
      <c r="BD326" s="350"/>
      <c r="BE326" s="350"/>
      <c r="BF326" s="350"/>
      <c r="BG326" s="350"/>
      <c r="BH326" s="350"/>
      <c r="BI326" s="350"/>
      <c r="BJ326" s="350"/>
      <c r="BK326" s="350"/>
      <c r="BL326" s="350"/>
      <c r="BM326" s="350"/>
      <c r="BN326" s="436"/>
      <c r="BO326" s="436"/>
      <c r="BP326" s="436"/>
      <c r="BQ326" s="436"/>
      <c r="BR326" s="418"/>
      <c r="BS326" s="418"/>
      <c r="BT326" s="418"/>
      <c r="BU326" s="418"/>
    </row>
    <row r="327" spans="1:73" ht="16.5" hidden="1" x14ac:dyDescent="0.25">
      <c r="A327" s="554"/>
      <c r="B327" s="557"/>
      <c r="C327" s="557"/>
      <c r="D327" s="557"/>
      <c r="E327" s="557"/>
      <c r="F327" s="557"/>
      <c r="G327" s="557"/>
      <c r="H327" s="542"/>
      <c r="I327" s="357"/>
      <c r="J327" s="557"/>
      <c r="K327" s="558"/>
      <c r="L327" s="557"/>
      <c r="M327" s="558"/>
      <c r="N327" s="557"/>
      <c r="O327" s="514"/>
      <c r="P327" s="557"/>
      <c r="Q327" s="558"/>
      <c r="R327" s="558"/>
      <c r="S327" s="557"/>
      <c r="T327" s="557"/>
      <c r="U327" s="557"/>
      <c r="V327" s="557"/>
      <c r="W327" s="557"/>
      <c r="X327" s="348">
        <v>5</v>
      </c>
      <c r="Y327" s="334"/>
      <c r="Z327" s="334"/>
      <c r="AA327" s="334"/>
      <c r="AB327" s="376" t="str">
        <f t="shared" si="237"/>
        <v xml:space="preserve">  </v>
      </c>
      <c r="AC327" s="380"/>
      <c r="AD327" s="378" t="str">
        <f>+IFERROR(VLOOKUP($AC327,'4 FORMULAS'!$B$50:$C$52,2,0),"")</f>
        <v/>
      </c>
      <c r="AE327" s="378" t="str">
        <f>+IFERROR(VLOOKUP($L327,'4 FORMULAS'!$B$50:$D$52,3,0),"")</f>
        <v/>
      </c>
      <c r="AF327" s="341"/>
      <c r="AG327" s="378" t="str">
        <f>+IFERROR(VLOOKUP($AF327,'4 FORMULAS'!$B$53:$C$54,2,0),"")</f>
        <v/>
      </c>
      <c r="AH327" s="342"/>
      <c r="AI327" s="342"/>
      <c r="AJ327" s="342"/>
      <c r="AK327" s="342"/>
      <c r="AL327" s="378" t="str">
        <f t="shared" si="246"/>
        <v/>
      </c>
      <c r="AM327" s="378" t="str">
        <f>IF(AE327='4 FORMULAS'!$D$50,AM326-(AM326*AL327),AM326)</f>
        <v/>
      </c>
      <c r="AN327" s="378" t="str">
        <f>IF(AE327='4 FORMULAS'!$D$52,$AN326-(AN326*$AL327),AN326)</f>
        <v/>
      </c>
      <c r="AO327" s="402"/>
      <c r="AP327" s="402"/>
      <c r="AQ327" s="402"/>
      <c r="AR327" s="514"/>
      <c r="AS327" s="353"/>
      <c r="AT327" s="353"/>
      <c r="AU327" s="353"/>
      <c r="AV327" s="353"/>
      <c r="AW327" s="435"/>
      <c r="AX327" s="435"/>
      <c r="AY327" s="435"/>
      <c r="AZ327" s="435"/>
      <c r="BA327" s="436"/>
      <c r="BB327" s="350"/>
      <c r="BC327" s="350"/>
      <c r="BD327" s="350"/>
      <c r="BE327" s="350"/>
      <c r="BF327" s="350"/>
      <c r="BG327" s="350"/>
      <c r="BH327" s="350"/>
      <c r="BI327" s="350"/>
      <c r="BJ327" s="350"/>
      <c r="BK327" s="350"/>
      <c r="BL327" s="350"/>
      <c r="BM327" s="350"/>
      <c r="BN327" s="436"/>
      <c r="BO327" s="436"/>
      <c r="BP327" s="436"/>
      <c r="BQ327" s="436"/>
      <c r="BR327" s="418"/>
      <c r="BS327" s="418"/>
      <c r="BT327" s="418"/>
      <c r="BU327" s="418"/>
    </row>
    <row r="328" spans="1:73" ht="16.5" hidden="1" x14ac:dyDescent="0.25">
      <c r="A328" s="555"/>
      <c r="B328" s="557"/>
      <c r="C328" s="557"/>
      <c r="D328" s="557"/>
      <c r="E328" s="557"/>
      <c r="F328" s="557"/>
      <c r="G328" s="557"/>
      <c r="H328" s="542"/>
      <c r="I328" s="357"/>
      <c r="J328" s="557"/>
      <c r="K328" s="558"/>
      <c r="L328" s="557"/>
      <c r="M328" s="558"/>
      <c r="N328" s="557"/>
      <c r="O328" s="514"/>
      <c r="P328" s="557"/>
      <c r="Q328" s="558"/>
      <c r="R328" s="558"/>
      <c r="S328" s="557"/>
      <c r="T328" s="557"/>
      <c r="U328" s="557"/>
      <c r="V328" s="557"/>
      <c r="W328" s="557"/>
      <c r="X328" s="348">
        <v>6</v>
      </c>
      <c r="Y328" s="334"/>
      <c r="Z328" s="334"/>
      <c r="AA328" s="334"/>
      <c r="AB328" s="376" t="str">
        <f t="shared" si="237"/>
        <v xml:space="preserve">  </v>
      </c>
      <c r="AC328" s="380"/>
      <c r="AD328" s="378" t="str">
        <f>+IFERROR(VLOOKUP($AC328,'4 FORMULAS'!$B$50:$C$52,2,0),"")</f>
        <v/>
      </c>
      <c r="AE328" s="378" t="str">
        <f>+IFERROR(VLOOKUP($L328,'4 FORMULAS'!$B$50:$D$52,3,0),"")</f>
        <v/>
      </c>
      <c r="AF328" s="341"/>
      <c r="AG328" s="378" t="str">
        <f>+IFERROR(VLOOKUP($AF328,'4 FORMULAS'!$B$53:$C$54,2,0),"")</f>
        <v/>
      </c>
      <c r="AH328" s="342"/>
      <c r="AI328" s="342"/>
      <c r="AJ328" s="342"/>
      <c r="AK328" s="342"/>
      <c r="AL328" s="378" t="str">
        <f t="shared" si="246"/>
        <v/>
      </c>
      <c r="AM328" s="378" t="str">
        <f>IF(AE328='4 FORMULAS'!$D$50,AM327-(AM327*AL328),AM327)</f>
        <v/>
      </c>
      <c r="AN328" s="378" t="str">
        <f>IF(AE328='4 FORMULAS'!$D$52,$AN327-(AN327*$AL328),AN327)</f>
        <v/>
      </c>
      <c r="AO328" s="402"/>
      <c r="AP328" s="402"/>
      <c r="AQ328" s="402"/>
      <c r="AR328" s="514"/>
      <c r="AS328" s="353"/>
      <c r="AT328" s="353"/>
      <c r="AU328" s="353"/>
      <c r="AV328" s="353"/>
      <c r="AW328" s="435"/>
      <c r="AX328" s="435"/>
      <c r="AY328" s="435"/>
      <c r="AZ328" s="435"/>
      <c r="BA328" s="436"/>
      <c r="BB328" s="350"/>
      <c r="BC328" s="350"/>
      <c r="BD328" s="350"/>
      <c r="BE328" s="350"/>
      <c r="BF328" s="350"/>
      <c r="BG328" s="350"/>
      <c r="BH328" s="350"/>
      <c r="BI328" s="350"/>
      <c r="BJ328" s="350"/>
      <c r="BK328" s="350"/>
      <c r="BL328" s="350"/>
      <c r="BM328" s="350"/>
      <c r="BN328" s="436"/>
      <c r="BO328" s="436"/>
      <c r="BP328" s="436"/>
      <c r="BQ328" s="436"/>
      <c r="BR328" s="418"/>
      <c r="BS328" s="418"/>
      <c r="BT328" s="418"/>
      <c r="BU328" s="418"/>
    </row>
    <row r="329" spans="1:73" ht="16.5" hidden="1" x14ac:dyDescent="0.25">
      <c r="A329" s="556" t="s">
        <v>666</v>
      </c>
      <c r="B329" s="557"/>
      <c r="C329" s="557"/>
      <c r="D329" s="557"/>
      <c r="E329" s="557"/>
      <c r="F329" s="557"/>
      <c r="G329" s="557"/>
      <c r="H329" s="542" t="str">
        <f t="shared" ref="H329" si="247">+CONCATENATE(D329," ",E329," ",F329," ",G329)</f>
        <v xml:space="preserve">   </v>
      </c>
      <c r="I329" s="357"/>
      <c r="J329" s="557"/>
      <c r="K329" s="558" t="str">
        <f>IFERROR(VLOOKUP('2 MAPA FINAL'!$J329,Tabla3[],2,0),"")</f>
        <v/>
      </c>
      <c r="L329" s="557"/>
      <c r="M329" s="558" t="str">
        <f>+IF(L329="","",IF(L329&lt;='3 FORMULA PROBABILIDADES'!$S$9,'3 FORMULA PROBABILIDADES'!$Q$9,IF(L329&lt;='3 FORMULA PROBABILIDADES'!$S$10,'3 FORMULA PROBABILIDADES'!$Q$10,IF(L329&lt;='3 FORMULA PROBABILIDADES'!$S$11,'3 FORMULA PROBABILIDADES'!$Q$11,IF(L329&lt;='3 FORMULA PROBABILIDADES'!$S$12,'3 FORMULA PROBABILIDADES'!$Q$12,IF(L329&gt;='3 FORMULA PROBABILIDADES'!$R$13,'3 FORMULA PROBABILIDADES'!$Q$13,""))))))</f>
        <v/>
      </c>
      <c r="N329" s="557" t="str">
        <f>+IF(M329="","",IF(M329='3 FORMULA PROBABILIDADES'!$Q$9, '3 FORMULA PROBABILIDADES'!$T$9,IF(M329='3 FORMULA PROBABILIDADES'!$Q$10, '3 FORMULA PROBABILIDADES'!$T$10,IF(M329='3 FORMULA PROBABILIDADES'!$Q$11, '3 FORMULA PROBABILIDADES'!$T$11,IF(M329='3 FORMULA PROBABILIDADES'!$Q$12, '3 FORMULA PROBABILIDADES'!$T$12,IF(M329='3 FORMULA PROBABILIDADES'!$Q$13, '3 FORMULA PROBABILIDADES'!$T$13))))))</f>
        <v/>
      </c>
      <c r="O329" s="510" t="str">
        <f>+IF(M329="","",IF(M329='3 FORMULA PROBABILIDADES'!$Q$9, '3 FORMULA PROBABILIDADES'!$P$9,IF(M329='3 FORMULA PROBABILIDADES'!$Q$10, '3 FORMULA PROBABILIDADES'!$P$10,IF(M329='3 FORMULA PROBABILIDADES'!$Q$11, '3 FORMULA PROBABILIDADES'!$P$11,IF(M329='3 FORMULA PROBABILIDADES'!$Q$12, '3 FORMULA PROBABILIDADES'!$P$12,IF(M329='3 FORMULA PROBABILIDADES'!$Q$13, '3 FORMULA PROBABILIDADES'!$P$13))))))</f>
        <v/>
      </c>
      <c r="P329" s="557"/>
      <c r="Q329" s="558" t="str">
        <f>+IF(P329="","",IF(P329="N/A","",IF(OR(P329='3 FORMULA PROBABILIDADES'!$X$9, P329='3 FORMULA PROBABILIDADES'!$Y$9), '3 FORMULA PROBABILIDADES'!$W$9,IF(OR(P329='3 FORMULA PROBABILIDADES'!$X$10, P329='3 FORMULA PROBABILIDADES'!$Y$10), '3 FORMULA PROBABILIDADES'!$W$10,IF(OR(P329='3 FORMULA PROBABILIDADES'!$X$11, P329='3 FORMULA PROBABILIDADES'!$Y$11), '3 FORMULA PROBABILIDADES'!$W$11,IF(OR(P329='3 FORMULA PROBABILIDADES'!$X$12, P329='3 FORMULA PROBABILIDADES'!$Y$12), '3 FORMULA PROBABILIDADES'!$W$12,IF(OR(P329='3 FORMULA PROBABILIDADES'!$X$13, P329='3 FORMULA PROBABILIDADES'!$Y$13), '3 FORMULA PROBABILIDADES'!$W$13)))))))</f>
        <v/>
      </c>
      <c r="R329" s="558" t="str">
        <f>+IF(P329="","",IF(P329="N/A","",IF(OR(P329='3 FORMULA PROBABILIDADES'!$X$9, P329='3 FORMULA PROBABILIDADES'!$Y$9), '3 FORMULA PROBABILIDADES'!$V$9,IF(OR(P329='3 FORMULA PROBABILIDADES'!$X$10, P329='3 FORMULA PROBABILIDADES'!$Y$10), '3 FORMULA PROBABILIDADES'!$V$10,IF(OR(P329='3 FORMULA PROBABILIDADES'!$X$11, P329='3 FORMULA PROBABILIDADES'!$Y$11), '3 FORMULA PROBABILIDADES'!$V$11,IF(OR(P329='3 FORMULA PROBABILIDADES'!$X$12, P329='3 FORMULA PROBABILIDADES'!$Y$12), '3 FORMULA PROBABILIDADES'!$V$12,IF(OR(P329='3 FORMULA PROBABILIDADES'!$X$13, P329='3 FORMULA PROBABILIDADES'!$Y$13), '3 FORMULA PROBABILIDADES'!$V$13)))))))</f>
        <v/>
      </c>
      <c r="S329" s="557"/>
      <c r="T329" s="557" t="str">
        <f>+IF(S329="","",IF(S329="N/A","",IF(OR(S329='3 FORMULA PROBABILIDADES'!$X$9, S329='3 FORMULA PROBABILIDADES'!$Y$9), '3 FORMULA PROBABILIDADES'!$W$9,IF(OR(S329='3 FORMULA PROBABILIDADES'!$X$10, S329='3 FORMULA PROBABILIDADES'!$Y$10), '3 FORMULA PROBABILIDADES'!$W$10,IF(OR(S329='3 FORMULA PROBABILIDADES'!$X$11, S329='3 FORMULA PROBABILIDADES'!$Y$11), '3 FORMULA PROBABILIDADES'!$W$11,IF(OR(S329='3 FORMULA PROBABILIDADES'!$X$12, S329='3 FORMULA PROBABILIDADES'!$Y$12), '3 FORMULA PROBABILIDADES'!$W$12,IF(OR(S329='3 FORMULA PROBABILIDADES'!$X$13, S329='3 FORMULA PROBABILIDADES'!$Y$13), '3 FORMULA PROBABILIDADES'!$W$13)))))))</f>
        <v/>
      </c>
      <c r="U329" s="557" t="str">
        <f>+IF(S329="","",IF(S329="N/A","",IF(OR(S329='3 FORMULA PROBABILIDADES'!$X$9, S329='3 FORMULA PROBABILIDADES'!$Y$9), '3 FORMULA PROBABILIDADES'!$V$9,IF(OR(S329='3 FORMULA PROBABILIDADES'!$X$10, S329='3 FORMULA PROBABILIDADES'!$Y$10), '3 FORMULA PROBABILIDADES'!$V$10,IF(OR(S329='3 FORMULA PROBABILIDADES'!$X$11, S329='3 FORMULA PROBABILIDADES'!$Y$11), '3 FORMULA PROBABILIDADES'!$V$11,IF(OR(S329='3 FORMULA PROBABILIDADES'!$X$12, S329='3 FORMULA PROBABILIDADES'!$Y$12), '3 FORMULA PROBABILIDADES'!$V$12,IF(OR(S329='3 FORMULA PROBABILIDADES'!$X$13, S329='3 FORMULA PROBABILIDADES'!$Y$13), '3 FORMULA PROBABILIDADES'!$V$13)))))))</f>
        <v/>
      </c>
      <c r="V329" s="557" t="str">
        <f t="shared" ref="V329" si="248">+IF(Q329="",T329,IF(T329="",Q329,IF(Q329&gt;T329,Q329,T329)))</f>
        <v/>
      </c>
      <c r="W329" s="557" t="str">
        <f>+IF(V329="","",IF(V329='3 FORMULA PROBABILIDADES'!$W$9, '3 FORMULA PROBABILIDADES'!$V$9,IF(V329='3 FORMULA PROBABILIDADES'!$W$10, '3 FORMULA PROBABILIDADES'!$V$10,IF(V329='3 FORMULA PROBABILIDADES'!$W$11, '3 FORMULA PROBABILIDADES'!$V$11,IF(V329='3 FORMULA PROBABILIDADES'!$W$12, '3 FORMULA PROBABILIDADES'!$V$12,IF(V329='3 FORMULA PROBABILIDADES'!$W$13, '3 FORMULA PROBABILIDADES'!$V$13))))))</f>
        <v/>
      </c>
      <c r="X329" s="348">
        <v>1</v>
      </c>
      <c r="Y329" s="334"/>
      <c r="Z329" s="334"/>
      <c r="AA329" s="334"/>
      <c r="AB329" s="376" t="str">
        <f t="shared" si="237"/>
        <v xml:space="preserve">  </v>
      </c>
      <c r="AC329" s="380"/>
      <c r="AD329" s="378" t="str">
        <f>+IFERROR(VLOOKUP($AC329,'4 FORMULAS'!$B$50:$C$52,2,0),"")</f>
        <v/>
      </c>
      <c r="AE329" s="378" t="str">
        <f>+IFERROR(VLOOKUP($L329,'4 FORMULAS'!$B$50:$D$52,3,0),"")</f>
        <v/>
      </c>
      <c r="AF329" s="341"/>
      <c r="AG329" s="378" t="str">
        <f>+IFERROR(VLOOKUP($AF329,'4 FORMULAS'!$B$53:$C$54,2,0),"")</f>
        <v/>
      </c>
      <c r="AH329" s="342"/>
      <c r="AI329" s="342"/>
      <c r="AJ329" s="342"/>
      <c r="AK329" s="342"/>
      <c r="AL329" s="378" t="str">
        <f t="shared" si="246"/>
        <v/>
      </c>
      <c r="AM329" s="378" t="str">
        <f>IF(AE329='4 FORMULAS'!$D$50,N329-(N329*AL329),N329)</f>
        <v/>
      </c>
      <c r="AN329" s="378" t="str">
        <f>IF(AE329='4 FORMULAS'!$D$52,$V329-($V329*$AL329),$V329)</f>
        <v/>
      </c>
      <c r="AO329" s="402" t="str">
        <f t="shared" ref="AO329" si="249">+IF(AM334="","",AM334)</f>
        <v/>
      </c>
      <c r="AP329" s="402" t="str">
        <f t="shared" ref="AP329" si="250">+IF(AN334="","",AN334)</f>
        <v/>
      </c>
      <c r="AQ329" s="402" t="str">
        <f t="shared" ref="AQ329" si="251">+IF(W329="Leve","No requiere plan de acción",IF(W329="Menor","Bajo",IF(W329="Moderado","Moderado",IF(W329="Mayor","Alto",IF(W329="Catastrófico","Extremo",IF(W329="",""))))))</f>
        <v/>
      </c>
      <c r="AR329" s="514"/>
      <c r="AS329" s="353"/>
      <c r="AT329" s="353"/>
      <c r="AU329" s="353"/>
      <c r="AV329" s="353"/>
      <c r="AW329" s="435"/>
      <c r="AX329" s="435"/>
      <c r="AY329" s="435"/>
      <c r="AZ329" s="435"/>
      <c r="BA329" s="436"/>
      <c r="BB329" s="350"/>
      <c r="BC329" s="350"/>
      <c r="BD329" s="350"/>
      <c r="BE329" s="350"/>
      <c r="BF329" s="350"/>
      <c r="BG329" s="350"/>
      <c r="BH329" s="350"/>
      <c r="BI329" s="350"/>
      <c r="BJ329" s="350"/>
      <c r="BK329" s="350"/>
      <c r="BL329" s="350"/>
      <c r="BM329" s="350"/>
      <c r="BN329" s="436"/>
      <c r="BO329" s="436"/>
      <c r="BP329" s="436"/>
      <c r="BQ329" s="436"/>
      <c r="BR329" s="418"/>
      <c r="BS329" s="418"/>
      <c r="BT329" s="418"/>
      <c r="BU329" s="418"/>
    </row>
    <row r="330" spans="1:73" ht="16.5" hidden="1" x14ac:dyDescent="0.25">
      <c r="A330" s="554"/>
      <c r="B330" s="557"/>
      <c r="C330" s="557"/>
      <c r="D330" s="557"/>
      <c r="E330" s="557"/>
      <c r="F330" s="557"/>
      <c r="G330" s="557"/>
      <c r="H330" s="542"/>
      <c r="I330" s="357"/>
      <c r="J330" s="557"/>
      <c r="K330" s="558"/>
      <c r="L330" s="557"/>
      <c r="M330" s="558"/>
      <c r="N330" s="557"/>
      <c r="O330" s="514"/>
      <c r="P330" s="557"/>
      <c r="Q330" s="558"/>
      <c r="R330" s="558"/>
      <c r="S330" s="557"/>
      <c r="T330" s="557"/>
      <c r="U330" s="557"/>
      <c r="V330" s="557"/>
      <c r="W330" s="557"/>
      <c r="X330" s="348">
        <v>2</v>
      </c>
      <c r="Y330" s="334"/>
      <c r="Z330" s="334"/>
      <c r="AA330" s="334"/>
      <c r="AB330" s="376" t="str">
        <f t="shared" si="237"/>
        <v xml:space="preserve">  </v>
      </c>
      <c r="AC330" s="380"/>
      <c r="AD330" s="378" t="str">
        <f>+IFERROR(VLOOKUP($AC330,'4 FORMULAS'!$B$50:$C$52,2,0),"")</f>
        <v/>
      </c>
      <c r="AE330" s="378" t="str">
        <f>+IFERROR(VLOOKUP($L330,'4 FORMULAS'!$B$50:$D$52,3,0),"")</f>
        <v/>
      </c>
      <c r="AF330" s="341"/>
      <c r="AG330" s="378" t="str">
        <f>+IFERROR(VLOOKUP($AF330,'4 FORMULAS'!$B$53:$C$54,2,0),"")</f>
        <v/>
      </c>
      <c r="AH330" s="342"/>
      <c r="AI330" s="342"/>
      <c r="AJ330" s="342"/>
      <c r="AK330" s="342"/>
      <c r="AL330" s="378" t="str">
        <f t="shared" si="246"/>
        <v/>
      </c>
      <c r="AM330" s="378" t="str">
        <f>IF(AE330='4 FORMULAS'!$D$50,AM329-(AM329*AL330),AM329)</f>
        <v/>
      </c>
      <c r="AN330" s="378" t="str">
        <f>IF(AE330='4 FORMULAS'!$D$52,$AN329-(AN329*$AL330),AN329)</f>
        <v/>
      </c>
      <c r="AO330" s="402"/>
      <c r="AP330" s="402"/>
      <c r="AQ330" s="402"/>
      <c r="AR330" s="514"/>
      <c r="AS330" s="353"/>
      <c r="AT330" s="353"/>
      <c r="AU330" s="353"/>
      <c r="AV330" s="353"/>
      <c r="AW330" s="435"/>
      <c r="AX330" s="435"/>
      <c r="AY330" s="435"/>
      <c r="AZ330" s="435"/>
      <c r="BA330" s="436"/>
      <c r="BB330" s="350"/>
      <c r="BC330" s="350"/>
      <c r="BD330" s="350"/>
      <c r="BE330" s="350"/>
      <c r="BF330" s="350"/>
      <c r="BG330" s="350"/>
      <c r="BH330" s="350"/>
      <c r="BI330" s="350"/>
      <c r="BJ330" s="350"/>
      <c r="BK330" s="350"/>
      <c r="BL330" s="350"/>
      <c r="BM330" s="350"/>
      <c r="BN330" s="436"/>
      <c r="BO330" s="436"/>
      <c r="BP330" s="436"/>
      <c r="BQ330" s="436"/>
      <c r="BR330" s="418"/>
      <c r="BS330" s="418"/>
      <c r="BT330" s="418"/>
      <c r="BU330" s="418"/>
    </row>
    <row r="331" spans="1:73" ht="16.5" hidden="1" x14ac:dyDescent="0.25">
      <c r="A331" s="554"/>
      <c r="B331" s="557"/>
      <c r="C331" s="557"/>
      <c r="D331" s="557"/>
      <c r="E331" s="557"/>
      <c r="F331" s="557"/>
      <c r="G331" s="557"/>
      <c r="H331" s="542"/>
      <c r="I331" s="357"/>
      <c r="J331" s="557"/>
      <c r="K331" s="558"/>
      <c r="L331" s="557"/>
      <c r="M331" s="558"/>
      <c r="N331" s="557"/>
      <c r="O331" s="514"/>
      <c r="P331" s="557"/>
      <c r="Q331" s="558"/>
      <c r="R331" s="558"/>
      <c r="S331" s="557"/>
      <c r="T331" s="557"/>
      <c r="U331" s="557"/>
      <c r="V331" s="557"/>
      <c r="W331" s="557"/>
      <c r="X331" s="348">
        <v>3</v>
      </c>
      <c r="Y331" s="334"/>
      <c r="Z331" s="334"/>
      <c r="AA331" s="334"/>
      <c r="AB331" s="376" t="str">
        <f t="shared" si="237"/>
        <v xml:space="preserve">  </v>
      </c>
      <c r="AC331" s="380"/>
      <c r="AD331" s="378" t="str">
        <f>+IFERROR(VLOOKUP($AC331,'4 FORMULAS'!$B$50:$C$52,2,0),"")</f>
        <v/>
      </c>
      <c r="AE331" s="378" t="str">
        <f>+IFERROR(VLOOKUP($L331,'4 FORMULAS'!$B$50:$D$52,3,0),"")</f>
        <v/>
      </c>
      <c r="AF331" s="341"/>
      <c r="AG331" s="378" t="str">
        <f>+IFERROR(VLOOKUP($AF331,'4 FORMULAS'!$B$53:$C$54,2,0),"")</f>
        <v/>
      </c>
      <c r="AH331" s="342"/>
      <c r="AI331" s="342"/>
      <c r="AJ331" s="342"/>
      <c r="AK331" s="342"/>
      <c r="AL331" s="378" t="str">
        <f t="shared" si="246"/>
        <v/>
      </c>
      <c r="AM331" s="378" t="str">
        <f>IF(AE331='4 FORMULAS'!$D$50,AM330-(AM330*AL331),AM330)</f>
        <v/>
      </c>
      <c r="AN331" s="378" t="str">
        <f>IF(AE331='4 FORMULAS'!$D$52,$AN330-(AN330*$AL331),AN330)</f>
        <v/>
      </c>
      <c r="AO331" s="402"/>
      <c r="AP331" s="402"/>
      <c r="AQ331" s="402"/>
      <c r="AR331" s="514"/>
      <c r="AS331" s="353"/>
      <c r="AT331" s="353"/>
      <c r="AU331" s="353"/>
      <c r="AV331" s="353"/>
      <c r="AW331" s="435"/>
      <c r="AX331" s="435"/>
      <c r="AY331" s="435"/>
      <c r="AZ331" s="435"/>
      <c r="BA331" s="436"/>
      <c r="BB331" s="350"/>
      <c r="BC331" s="350"/>
      <c r="BD331" s="350"/>
      <c r="BE331" s="350"/>
      <c r="BF331" s="350"/>
      <c r="BG331" s="350"/>
      <c r="BH331" s="350"/>
      <c r="BI331" s="350"/>
      <c r="BJ331" s="350"/>
      <c r="BK331" s="350"/>
      <c r="BL331" s="350"/>
      <c r="BM331" s="350"/>
      <c r="BN331" s="436"/>
      <c r="BO331" s="436"/>
      <c r="BP331" s="436"/>
      <c r="BQ331" s="436"/>
      <c r="BR331" s="418"/>
      <c r="BS331" s="418"/>
      <c r="BT331" s="418"/>
      <c r="BU331" s="418"/>
    </row>
    <row r="332" spans="1:73" ht="16.5" hidden="1" x14ac:dyDescent="0.25">
      <c r="A332" s="554"/>
      <c r="B332" s="557"/>
      <c r="C332" s="557"/>
      <c r="D332" s="557"/>
      <c r="E332" s="557"/>
      <c r="F332" s="557"/>
      <c r="G332" s="557"/>
      <c r="H332" s="542"/>
      <c r="I332" s="357"/>
      <c r="J332" s="557"/>
      <c r="K332" s="558"/>
      <c r="L332" s="557"/>
      <c r="M332" s="558"/>
      <c r="N332" s="557"/>
      <c r="O332" s="514"/>
      <c r="P332" s="557"/>
      <c r="Q332" s="558"/>
      <c r="R332" s="558"/>
      <c r="S332" s="557"/>
      <c r="T332" s="557"/>
      <c r="U332" s="557"/>
      <c r="V332" s="557"/>
      <c r="W332" s="557"/>
      <c r="X332" s="348">
        <v>4</v>
      </c>
      <c r="Y332" s="334"/>
      <c r="Z332" s="334"/>
      <c r="AA332" s="334"/>
      <c r="AB332" s="376" t="str">
        <f t="shared" si="237"/>
        <v xml:space="preserve">  </v>
      </c>
      <c r="AC332" s="380"/>
      <c r="AD332" s="378" t="str">
        <f>+IFERROR(VLOOKUP($AC332,'4 FORMULAS'!$B$50:$C$52,2,0),"")</f>
        <v/>
      </c>
      <c r="AE332" s="378" t="str">
        <f>+IFERROR(VLOOKUP($L332,'4 FORMULAS'!$B$50:$D$52,3,0),"")</f>
        <v/>
      </c>
      <c r="AF332" s="341"/>
      <c r="AG332" s="378" t="str">
        <f>+IFERROR(VLOOKUP($AF332,'4 FORMULAS'!$B$53:$C$54,2,0),"")</f>
        <v/>
      </c>
      <c r="AH332" s="342"/>
      <c r="AI332" s="342"/>
      <c r="AJ332" s="342"/>
      <c r="AK332" s="342"/>
      <c r="AL332" s="378" t="str">
        <f t="shared" si="246"/>
        <v/>
      </c>
      <c r="AM332" s="378" t="str">
        <f>IF(AE332='4 FORMULAS'!$D$50,AM331-(AM331*AL332),AM331)</f>
        <v/>
      </c>
      <c r="AN332" s="378" t="str">
        <f>IF(AE332='4 FORMULAS'!$D$52,$AN331-(AN331*$AL332),AN331)</f>
        <v/>
      </c>
      <c r="AO332" s="402"/>
      <c r="AP332" s="402"/>
      <c r="AQ332" s="402"/>
      <c r="AR332" s="514"/>
      <c r="AS332" s="353"/>
      <c r="AT332" s="353"/>
      <c r="AU332" s="353"/>
      <c r="AV332" s="353"/>
      <c r="AW332" s="435"/>
      <c r="AX332" s="435"/>
      <c r="AY332" s="435"/>
      <c r="AZ332" s="435"/>
      <c r="BA332" s="436"/>
      <c r="BB332" s="350"/>
      <c r="BC332" s="350"/>
      <c r="BD332" s="350"/>
      <c r="BE332" s="350"/>
      <c r="BF332" s="350"/>
      <c r="BG332" s="350"/>
      <c r="BH332" s="350"/>
      <c r="BI332" s="350"/>
      <c r="BJ332" s="350"/>
      <c r="BK332" s="350"/>
      <c r="BL332" s="350"/>
      <c r="BM332" s="350"/>
      <c r="BN332" s="436"/>
      <c r="BO332" s="436"/>
      <c r="BP332" s="436"/>
      <c r="BQ332" s="436"/>
      <c r="BR332" s="418"/>
      <c r="BS332" s="418"/>
      <c r="BT332" s="418"/>
      <c r="BU332" s="418"/>
    </row>
    <row r="333" spans="1:73" ht="16.5" hidden="1" x14ac:dyDescent="0.25">
      <c r="A333" s="554"/>
      <c r="B333" s="557"/>
      <c r="C333" s="557"/>
      <c r="D333" s="557"/>
      <c r="E333" s="557"/>
      <c r="F333" s="557"/>
      <c r="G333" s="557"/>
      <c r="H333" s="542"/>
      <c r="I333" s="357"/>
      <c r="J333" s="557"/>
      <c r="K333" s="558"/>
      <c r="L333" s="557"/>
      <c r="M333" s="558"/>
      <c r="N333" s="557"/>
      <c r="O333" s="514"/>
      <c r="P333" s="557"/>
      <c r="Q333" s="558"/>
      <c r="R333" s="558"/>
      <c r="S333" s="557"/>
      <c r="T333" s="557"/>
      <c r="U333" s="557"/>
      <c r="V333" s="557"/>
      <c r="W333" s="557"/>
      <c r="X333" s="348">
        <v>5</v>
      </c>
      <c r="Y333" s="334"/>
      <c r="Z333" s="334"/>
      <c r="AA333" s="334"/>
      <c r="AB333" s="376" t="str">
        <f t="shared" si="237"/>
        <v xml:space="preserve">  </v>
      </c>
      <c r="AC333" s="380"/>
      <c r="AD333" s="378" t="str">
        <f>+IFERROR(VLOOKUP($AC333,'4 FORMULAS'!$B$50:$C$52,2,0),"")</f>
        <v/>
      </c>
      <c r="AE333" s="378" t="str">
        <f>+IFERROR(VLOOKUP($L333,'4 FORMULAS'!$B$50:$D$52,3,0),"")</f>
        <v/>
      </c>
      <c r="AF333" s="341"/>
      <c r="AG333" s="378" t="str">
        <f>+IFERROR(VLOOKUP($AF333,'4 FORMULAS'!$B$53:$C$54,2,0),"")</f>
        <v/>
      </c>
      <c r="AH333" s="342"/>
      <c r="AI333" s="342"/>
      <c r="AJ333" s="342"/>
      <c r="AK333" s="342"/>
      <c r="AL333" s="378" t="str">
        <f t="shared" si="246"/>
        <v/>
      </c>
      <c r="AM333" s="378" t="str">
        <f>IF(AE333='4 FORMULAS'!$D$50,AM332-(AM332*AL333),AM332)</f>
        <v/>
      </c>
      <c r="AN333" s="378" t="str">
        <f>IF(AE333='4 FORMULAS'!$D$52,$AN332-(AN332*$AL333),AN332)</f>
        <v/>
      </c>
      <c r="AO333" s="402"/>
      <c r="AP333" s="402"/>
      <c r="AQ333" s="402"/>
      <c r="AR333" s="514"/>
      <c r="AS333" s="353"/>
      <c r="AT333" s="353"/>
      <c r="AU333" s="353"/>
      <c r="AV333" s="353"/>
      <c r="AW333" s="435"/>
      <c r="AX333" s="435"/>
      <c r="AY333" s="435"/>
      <c r="AZ333" s="435"/>
      <c r="BA333" s="436"/>
      <c r="BB333" s="350"/>
      <c r="BC333" s="350"/>
      <c r="BD333" s="350"/>
      <c r="BE333" s="350"/>
      <c r="BF333" s="350"/>
      <c r="BG333" s="350"/>
      <c r="BH333" s="350"/>
      <c r="BI333" s="350"/>
      <c r="BJ333" s="350"/>
      <c r="BK333" s="350"/>
      <c r="BL333" s="350"/>
      <c r="BM333" s="350"/>
      <c r="BN333" s="436"/>
      <c r="BO333" s="436"/>
      <c r="BP333" s="436"/>
      <c r="BQ333" s="436"/>
      <c r="BR333" s="418"/>
      <c r="BS333" s="418"/>
      <c r="BT333" s="418"/>
      <c r="BU333" s="418"/>
    </row>
    <row r="334" spans="1:73" ht="16.5" hidden="1" x14ac:dyDescent="0.25">
      <c r="A334" s="555"/>
      <c r="B334" s="557"/>
      <c r="C334" s="557"/>
      <c r="D334" s="557"/>
      <c r="E334" s="557"/>
      <c r="F334" s="557"/>
      <c r="G334" s="557"/>
      <c r="H334" s="542"/>
      <c r="I334" s="357"/>
      <c r="J334" s="557"/>
      <c r="K334" s="558"/>
      <c r="L334" s="557"/>
      <c r="M334" s="558"/>
      <c r="N334" s="557"/>
      <c r="O334" s="514"/>
      <c r="P334" s="557"/>
      <c r="Q334" s="558"/>
      <c r="R334" s="558"/>
      <c r="S334" s="557"/>
      <c r="T334" s="557"/>
      <c r="U334" s="557"/>
      <c r="V334" s="557"/>
      <c r="W334" s="557"/>
      <c r="X334" s="348">
        <v>6</v>
      </c>
      <c r="Y334" s="334"/>
      <c r="Z334" s="334"/>
      <c r="AA334" s="334"/>
      <c r="AB334" s="376" t="str">
        <f t="shared" si="237"/>
        <v xml:space="preserve">  </v>
      </c>
      <c r="AC334" s="380"/>
      <c r="AD334" s="378" t="str">
        <f>+IFERROR(VLOOKUP($AC334,'4 FORMULAS'!$B$50:$C$52,2,0),"")</f>
        <v/>
      </c>
      <c r="AE334" s="378" t="str">
        <f>+IFERROR(VLOOKUP($L334,'4 FORMULAS'!$B$50:$D$52,3,0),"")</f>
        <v/>
      </c>
      <c r="AF334" s="341"/>
      <c r="AG334" s="378" t="str">
        <f>+IFERROR(VLOOKUP($AF334,'4 FORMULAS'!$B$53:$C$54,2,0),"")</f>
        <v/>
      </c>
      <c r="AH334" s="342"/>
      <c r="AI334" s="342"/>
      <c r="AJ334" s="342"/>
      <c r="AK334" s="342"/>
      <c r="AL334" s="378" t="str">
        <f t="shared" si="246"/>
        <v/>
      </c>
      <c r="AM334" s="378" t="str">
        <f>IF(AE334='4 FORMULAS'!$D$50,AM333-(AM333*AL334),AM333)</f>
        <v/>
      </c>
      <c r="AN334" s="378" t="str">
        <f>IF(AE334='4 FORMULAS'!$D$52,$AN333-(AN333*$AL334),AN333)</f>
        <v/>
      </c>
      <c r="AO334" s="402"/>
      <c r="AP334" s="402"/>
      <c r="AQ334" s="402"/>
      <c r="AR334" s="514"/>
      <c r="AS334" s="353"/>
      <c r="AT334" s="353"/>
      <c r="AU334" s="353"/>
      <c r="AV334" s="353"/>
      <c r="AW334" s="435"/>
      <c r="AX334" s="435"/>
      <c r="AY334" s="435"/>
      <c r="AZ334" s="435"/>
      <c r="BA334" s="436"/>
      <c r="BB334" s="350"/>
      <c r="BC334" s="350"/>
      <c r="BD334" s="350"/>
      <c r="BE334" s="350"/>
      <c r="BF334" s="350"/>
      <c r="BG334" s="350"/>
      <c r="BH334" s="350"/>
      <c r="BI334" s="350"/>
      <c r="BJ334" s="350"/>
      <c r="BK334" s="350"/>
      <c r="BL334" s="350"/>
      <c r="BM334" s="350"/>
      <c r="BN334" s="436"/>
      <c r="BO334" s="436"/>
      <c r="BP334" s="436"/>
      <c r="BQ334" s="436"/>
      <c r="BR334" s="418"/>
      <c r="BS334" s="418"/>
      <c r="BT334" s="418"/>
      <c r="BU334" s="418"/>
    </row>
    <row r="335" spans="1:73" ht="16.5" hidden="1" x14ac:dyDescent="0.25">
      <c r="A335" s="556" t="s">
        <v>667</v>
      </c>
      <c r="B335" s="557"/>
      <c r="C335" s="557"/>
      <c r="D335" s="557"/>
      <c r="E335" s="557"/>
      <c r="F335" s="557"/>
      <c r="G335" s="557"/>
      <c r="H335" s="542" t="str">
        <f t="shared" ref="H335" si="252">+CONCATENATE(D335," ",E335," ",F335," ",G335)</f>
        <v xml:space="preserve">   </v>
      </c>
      <c r="I335" s="357"/>
      <c r="J335" s="557"/>
      <c r="K335" s="558" t="str">
        <f>IFERROR(VLOOKUP('2 MAPA FINAL'!$J335,Tabla3[],2,0),"")</f>
        <v/>
      </c>
      <c r="L335" s="557"/>
      <c r="M335" s="558" t="str">
        <f>+IF(L335="","",IF(L335&lt;='3 FORMULA PROBABILIDADES'!$S$9,'3 FORMULA PROBABILIDADES'!$Q$9,IF(L335&lt;='3 FORMULA PROBABILIDADES'!$S$10,'3 FORMULA PROBABILIDADES'!$Q$10,IF(L335&lt;='3 FORMULA PROBABILIDADES'!$S$11,'3 FORMULA PROBABILIDADES'!$Q$11,IF(L335&lt;='3 FORMULA PROBABILIDADES'!$S$12,'3 FORMULA PROBABILIDADES'!$Q$12,IF(L335&gt;='3 FORMULA PROBABILIDADES'!$R$13,'3 FORMULA PROBABILIDADES'!$Q$13,""))))))</f>
        <v/>
      </c>
      <c r="N335" s="557" t="str">
        <f>+IF(M335="","",IF(M335='3 FORMULA PROBABILIDADES'!$Q$9, '3 FORMULA PROBABILIDADES'!$T$9,IF(M335='3 FORMULA PROBABILIDADES'!$Q$10, '3 FORMULA PROBABILIDADES'!$T$10,IF(M335='3 FORMULA PROBABILIDADES'!$Q$11, '3 FORMULA PROBABILIDADES'!$T$11,IF(M335='3 FORMULA PROBABILIDADES'!$Q$12, '3 FORMULA PROBABILIDADES'!$T$12,IF(M335='3 FORMULA PROBABILIDADES'!$Q$13, '3 FORMULA PROBABILIDADES'!$T$13))))))</f>
        <v/>
      </c>
      <c r="O335" s="510" t="str">
        <f>+IF(M335="","",IF(M335='3 FORMULA PROBABILIDADES'!$Q$9, '3 FORMULA PROBABILIDADES'!$P$9,IF(M335='3 FORMULA PROBABILIDADES'!$Q$10, '3 FORMULA PROBABILIDADES'!$P$10,IF(M335='3 FORMULA PROBABILIDADES'!$Q$11, '3 FORMULA PROBABILIDADES'!$P$11,IF(M335='3 FORMULA PROBABILIDADES'!$Q$12, '3 FORMULA PROBABILIDADES'!$P$12,IF(M335='3 FORMULA PROBABILIDADES'!$Q$13, '3 FORMULA PROBABILIDADES'!$P$13))))))</f>
        <v/>
      </c>
      <c r="P335" s="557"/>
      <c r="Q335" s="558" t="str">
        <f>+IF(P335="","",IF(P335="N/A","",IF(OR(P335='3 FORMULA PROBABILIDADES'!$X$9, P335='3 FORMULA PROBABILIDADES'!$Y$9), '3 FORMULA PROBABILIDADES'!$W$9,IF(OR(P335='3 FORMULA PROBABILIDADES'!$X$10, P335='3 FORMULA PROBABILIDADES'!$Y$10), '3 FORMULA PROBABILIDADES'!$W$10,IF(OR(P335='3 FORMULA PROBABILIDADES'!$X$11, P335='3 FORMULA PROBABILIDADES'!$Y$11), '3 FORMULA PROBABILIDADES'!$W$11,IF(OR(P335='3 FORMULA PROBABILIDADES'!$X$12, P335='3 FORMULA PROBABILIDADES'!$Y$12), '3 FORMULA PROBABILIDADES'!$W$12,IF(OR(P335='3 FORMULA PROBABILIDADES'!$X$13, P335='3 FORMULA PROBABILIDADES'!$Y$13), '3 FORMULA PROBABILIDADES'!$W$13)))))))</f>
        <v/>
      </c>
      <c r="R335" s="558" t="str">
        <f>+IF(P335="","",IF(P335="N/A","",IF(OR(P335='3 FORMULA PROBABILIDADES'!$X$9, P335='3 FORMULA PROBABILIDADES'!$Y$9), '3 FORMULA PROBABILIDADES'!$V$9,IF(OR(P335='3 FORMULA PROBABILIDADES'!$X$10, P335='3 FORMULA PROBABILIDADES'!$Y$10), '3 FORMULA PROBABILIDADES'!$V$10,IF(OR(P335='3 FORMULA PROBABILIDADES'!$X$11, P335='3 FORMULA PROBABILIDADES'!$Y$11), '3 FORMULA PROBABILIDADES'!$V$11,IF(OR(P335='3 FORMULA PROBABILIDADES'!$X$12, P335='3 FORMULA PROBABILIDADES'!$Y$12), '3 FORMULA PROBABILIDADES'!$V$12,IF(OR(P335='3 FORMULA PROBABILIDADES'!$X$13, P335='3 FORMULA PROBABILIDADES'!$Y$13), '3 FORMULA PROBABILIDADES'!$V$13)))))))</f>
        <v/>
      </c>
      <c r="S335" s="557"/>
      <c r="T335" s="557" t="str">
        <f>+IF(S335="","",IF(S335="N/A","",IF(OR(S335='3 FORMULA PROBABILIDADES'!$X$9, S335='3 FORMULA PROBABILIDADES'!$Y$9), '3 FORMULA PROBABILIDADES'!$W$9,IF(OR(S335='3 FORMULA PROBABILIDADES'!$X$10, S335='3 FORMULA PROBABILIDADES'!$Y$10), '3 FORMULA PROBABILIDADES'!$W$10,IF(OR(S335='3 FORMULA PROBABILIDADES'!$X$11, S335='3 FORMULA PROBABILIDADES'!$Y$11), '3 FORMULA PROBABILIDADES'!$W$11,IF(OR(S335='3 FORMULA PROBABILIDADES'!$X$12, S335='3 FORMULA PROBABILIDADES'!$Y$12), '3 FORMULA PROBABILIDADES'!$W$12,IF(OR(S335='3 FORMULA PROBABILIDADES'!$X$13, S335='3 FORMULA PROBABILIDADES'!$Y$13), '3 FORMULA PROBABILIDADES'!$W$13)))))))</f>
        <v/>
      </c>
      <c r="U335" s="557" t="str">
        <f>+IF(S335="","",IF(S335="N/A","",IF(OR(S335='3 FORMULA PROBABILIDADES'!$X$9, S335='3 FORMULA PROBABILIDADES'!$Y$9), '3 FORMULA PROBABILIDADES'!$V$9,IF(OR(S335='3 FORMULA PROBABILIDADES'!$X$10, S335='3 FORMULA PROBABILIDADES'!$Y$10), '3 FORMULA PROBABILIDADES'!$V$10,IF(OR(S335='3 FORMULA PROBABILIDADES'!$X$11, S335='3 FORMULA PROBABILIDADES'!$Y$11), '3 FORMULA PROBABILIDADES'!$V$11,IF(OR(S335='3 FORMULA PROBABILIDADES'!$X$12, S335='3 FORMULA PROBABILIDADES'!$Y$12), '3 FORMULA PROBABILIDADES'!$V$12,IF(OR(S335='3 FORMULA PROBABILIDADES'!$X$13, S335='3 FORMULA PROBABILIDADES'!$Y$13), '3 FORMULA PROBABILIDADES'!$V$13)))))))</f>
        <v/>
      </c>
      <c r="V335" s="557" t="str">
        <f t="shared" ref="V335" si="253">+IF(Q335="",T335,IF(T335="",Q335,IF(Q335&gt;T335,Q335,T335)))</f>
        <v/>
      </c>
      <c r="W335" s="557" t="str">
        <f>+IF(V335="","",IF(V335='3 FORMULA PROBABILIDADES'!$W$9, '3 FORMULA PROBABILIDADES'!$V$9,IF(V335='3 FORMULA PROBABILIDADES'!$W$10, '3 FORMULA PROBABILIDADES'!$V$10,IF(V335='3 FORMULA PROBABILIDADES'!$W$11, '3 FORMULA PROBABILIDADES'!$V$11,IF(V335='3 FORMULA PROBABILIDADES'!$W$12, '3 FORMULA PROBABILIDADES'!$V$12,IF(V335='3 FORMULA PROBABILIDADES'!$W$13, '3 FORMULA PROBABILIDADES'!$V$13))))))</f>
        <v/>
      </c>
      <c r="X335" s="348">
        <v>1</v>
      </c>
      <c r="Y335" s="334"/>
      <c r="Z335" s="334"/>
      <c r="AA335" s="334"/>
      <c r="AB335" s="376" t="str">
        <f t="shared" si="237"/>
        <v xml:space="preserve">  </v>
      </c>
      <c r="AC335" s="380"/>
      <c r="AD335" s="378" t="str">
        <f>+IFERROR(VLOOKUP($AC335,'4 FORMULAS'!$B$50:$C$52,2,0),"")</f>
        <v/>
      </c>
      <c r="AE335" s="378" t="str">
        <f>+IFERROR(VLOOKUP($L335,'4 FORMULAS'!$B$50:$D$52,3,0),"")</f>
        <v/>
      </c>
      <c r="AF335" s="341"/>
      <c r="AG335" s="378" t="str">
        <f>+IFERROR(VLOOKUP($AF335,'4 FORMULAS'!$B$53:$C$54,2,0),"")</f>
        <v/>
      </c>
      <c r="AH335" s="342"/>
      <c r="AI335" s="342"/>
      <c r="AJ335" s="342"/>
      <c r="AK335" s="342"/>
      <c r="AL335" s="378" t="str">
        <f t="shared" si="246"/>
        <v/>
      </c>
      <c r="AM335" s="378" t="str">
        <f>IF(AE335='4 FORMULAS'!$D$50,N335-(N335*AL335),N335)</f>
        <v/>
      </c>
      <c r="AN335" s="378" t="str">
        <f>IF(AE335='4 FORMULAS'!$D$52,$V335-($V335*$AL335),$V335)</f>
        <v/>
      </c>
      <c r="AO335" s="402" t="str">
        <f t="shared" ref="AO335" si="254">+IF(AM340="","",AM340)</f>
        <v/>
      </c>
      <c r="AP335" s="402" t="str">
        <f t="shared" ref="AP335" si="255">+IF(AN340="","",AN340)</f>
        <v/>
      </c>
      <c r="AQ335" s="402" t="str">
        <f t="shared" ref="AQ335" si="256">+IF(W335="Leve","No requiere plan de acción",IF(W335="Menor","Bajo",IF(W335="Moderado","Moderado",IF(W335="Mayor","Alto",IF(W335="Catastrófico","Extremo",IF(W335="",""))))))</f>
        <v/>
      </c>
      <c r="AR335" s="514"/>
      <c r="AS335" s="353"/>
      <c r="AT335" s="353"/>
      <c r="AU335" s="353"/>
      <c r="AV335" s="353"/>
      <c r="AW335" s="435"/>
      <c r="AX335" s="435"/>
      <c r="AY335" s="435"/>
      <c r="AZ335" s="435"/>
      <c r="BA335" s="436"/>
      <c r="BB335" s="350"/>
      <c r="BC335" s="350"/>
      <c r="BD335" s="350"/>
      <c r="BE335" s="350"/>
      <c r="BF335" s="350"/>
      <c r="BG335" s="350"/>
      <c r="BH335" s="350"/>
      <c r="BI335" s="350"/>
      <c r="BJ335" s="350"/>
      <c r="BK335" s="350"/>
      <c r="BL335" s="350"/>
      <c r="BM335" s="350"/>
      <c r="BN335" s="436"/>
      <c r="BO335" s="436"/>
      <c r="BP335" s="436"/>
      <c r="BQ335" s="436"/>
      <c r="BR335" s="418"/>
      <c r="BS335" s="418"/>
      <c r="BT335" s="418"/>
      <c r="BU335" s="418"/>
    </row>
    <row r="336" spans="1:73" ht="16.5" hidden="1" x14ac:dyDescent="0.25">
      <c r="A336" s="554"/>
      <c r="B336" s="557"/>
      <c r="C336" s="557"/>
      <c r="D336" s="557"/>
      <c r="E336" s="557"/>
      <c r="F336" s="557"/>
      <c r="G336" s="557"/>
      <c r="H336" s="542"/>
      <c r="I336" s="357"/>
      <c r="J336" s="557"/>
      <c r="K336" s="558"/>
      <c r="L336" s="557"/>
      <c r="M336" s="558"/>
      <c r="N336" s="557"/>
      <c r="O336" s="514"/>
      <c r="P336" s="557"/>
      <c r="Q336" s="558"/>
      <c r="R336" s="558"/>
      <c r="S336" s="557"/>
      <c r="T336" s="557"/>
      <c r="U336" s="557"/>
      <c r="V336" s="557"/>
      <c r="W336" s="557"/>
      <c r="X336" s="348">
        <v>2</v>
      </c>
      <c r="Y336" s="334"/>
      <c r="Z336" s="334"/>
      <c r="AA336" s="334"/>
      <c r="AB336" s="376" t="str">
        <f t="shared" si="237"/>
        <v xml:space="preserve">  </v>
      </c>
      <c r="AC336" s="380"/>
      <c r="AD336" s="378" t="str">
        <f>+IFERROR(VLOOKUP($AC336,'4 FORMULAS'!$B$50:$C$52,2,0),"")</f>
        <v/>
      </c>
      <c r="AE336" s="378" t="str">
        <f>+IFERROR(VLOOKUP($L336,'4 FORMULAS'!$B$50:$D$52,3,0),"")</f>
        <v/>
      </c>
      <c r="AF336" s="341"/>
      <c r="AG336" s="378" t="str">
        <f>+IFERROR(VLOOKUP($AF336,'4 FORMULAS'!$B$53:$C$54,2,0),"")</f>
        <v/>
      </c>
      <c r="AH336" s="342"/>
      <c r="AI336" s="342"/>
      <c r="AJ336" s="342"/>
      <c r="AK336" s="342"/>
      <c r="AL336" s="378" t="str">
        <f t="shared" si="246"/>
        <v/>
      </c>
      <c r="AM336" s="378" t="str">
        <f>IF(AE336='4 FORMULAS'!$D$50,AM335-(AM335*AL336),AM335)</f>
        <v/>
      </c>
      <c r="AN336" s="378" t="str">
        <f>IF(AE336='4 FORMULAS'!$D$52,$AN335-(AN335*$AL336),AN335)</f>
        <v/>
      </c>
      <c r="AO336" s="402"/>
      <c r="AP336" s="402"/>
      <c r="AQ336" s="402"/>
      <c r="AR336" s="514"/>
      <c r="AS336" s="353"/>
      <c r="AT336" s="353"/>
      <c r="AU336" s="353"/>
      <c r="AV336" s="353"/>
      <c r="AW336" s="435"/>
      <c r="AX336" s="435"/>
      <c r="AY336" s="435"/>
      <c r="AZ336" s="435"/>
      <c r="BA336" s="436"/>
      <c r="BB336" s="350"/>
      <c r="BC336" s="350"/>
      <c r="BD336" s="350"/>
      <c r="BE336" s="350"/>
      <c r="BF336" s="350"/>
      <c r="BG336" s="350"/>
      <c r="BH336" s="350"/>
      <c r="BI336" s="350"/>
      <c r="BJ336" s="350"/>
      <c r="BK336" s="350"/>
      <c r="BL336" s="350"/>
      <c r="BM336" s="350"/>
      <c r="BN336" s="436"/>
      <c r="BO336" s="436"/>
      <c r="BP336" s="436"/>
      <c r="BQ336" s="436"/>
      <c r="BR336" s="418"/>
      <c r="BS336" s="418"/>
      <c r="BT336" s="418"/>
      <c r="BU336" s="418"/>
    </row>
    <row r="337" spans="1:73" ht="16.5" hidden="1" x14ac:dyDescent="0.25">
      <c r="A337" s="554"/>
      <c r="B337" s="557"/>
      <c r="C337" s="557"/>
      <c r="D337" s="557"/>
      <c r="E337" s="557"/>
      <c r="F337" s="557"/>
      <c r="G337" s="557"/>
      <c r="H337" s="542"/>
      <c r="I337" s="357"/>
      <c r="J337" s="557"/>
      <c r="K337" s="558"/>
      <c r="L337" s="557"/>
      <c r="M337" s="558"/>
      <c r="N337" s="557"/>
      <c r="O337" s="514"/>
      <c r="P337" s="557"/>
      <c r="Q337" s="558"/>
      <c r="R337" s="558"/>
      <c r="S337" s="557"/>
      <c r="T337" s="557"/>
      <c r="U337" s="557"/>
      <c r="V337" s="557"/>
      <c r="W337" s="557"/>
      <c r="X337" s="348">
        <v>3</v>
      </c>
      <c r="Y337" s="334"/>
      <c r="Z337" s="334"/>
      <c r="AA337" s="334"/>
      <c r="AB337" s="376" t="str">
        <f t="shared" si="237"/>
        <v xml:space="preserve">  </v>
      </c>
      <c r="AC337" s="380"/>
      <c r="AD337" s="378" t="str">
        <f>+IFERROR(VLOOKUP($AC337,'4 FORMULAS'!$B$50:$C$52,2,0),"")</f>
        <v/>
      </c>
      <c r="AE337" s="378" t="str">
        <f>+IFERROR(VLOOKUP($L337,'4 FORMULAS'!$B$50:$D$52,3,0),"")</f>
        <v/>
      </c>
      <c r="AF337" s="341"/>
      <c r="AG337" s="378" t="str">
        <f>+IFERROR(VLOOKUP($AF337,'4 FORMULAS'!$B$53:$C$54,2,0),"")</f>
        <v/>
      </c>
      <c r="AH337" s="342"/>
      <c r="AI337" s="342"/>
      <c r="AJ337" s="342"/>
      <c r="AK337" s="342"/>
      <c r="AL337" s="378" t="str">
        <f t="shared" si="246"/>
        <v/>
      </c>
      <c r="AM337" s="378" t="str">
        <f>IF(AE337='4 FORMULAS'!$D$50,AM336-(AM336*AL337),AM336)</f>
        <v/>
      </c>
      <c r="AN337" s="378" t="str">
        <f>IF(AE337='4 FORMULAS'!$D$52,$AN336-(AN336*$AL337),AN336)</f>
        <v/>
      </c>
      <c r="AO337" s="402"/>
      <c r="AP337" s="402"/>
      <c r="AQ337" s="402"/>
      <c r="AR337" s="514"/>
      <c r="AS337" s="353"/>
      <c r="AT337" s="353"/>
      <c r="AU337" s="353"/>
      <c r="AV337" s="353"/>
      <c r="AW337" s="435"/>
      <c r="AX337" s="435"/>
      <c r="AY337" s="435"/>
      <c r="AZ337" s="435"/>
      <c r="BA337" s="436"/>
      <c r="BB337" s="350"/>
      <c r="BC337" s="350"/>
      <c r="BD337" s="350"/>
      <c r="BE337" s="350"/>
      <c r="BF337" s="350"/>
      <c r="BG337" s="350"/>
      <c r="BH337" s="350"/>
      <c r="BI337" s="350"/>
      <c r="BJ337" s="350"/>
      <c r="BK337" s="350"/>
      <c r="BL337" s="350"/>
      <c r="BM337" s="350"/>
      <c r="BN337" s="436"/>
      <c r="BO337" s="436"/>
      <c r="BP337" s="436"/>
      <c r="BQ337" s="436"/>
      <c r="BR337" s="418"/>
      <c r="BS337" s="418"/>
      <c r="BT337" s="418"/>
      <c r="BU337" s="418"/>
    </row>
    <row r="338" spans="1:73" ht="16.5" hidden="1" x14ac:dyDescent="0.25">
      <c r="A338" s="554"/>
      <c r="B338" s="557"/>
      <c r="C338" s="557"/>
      <c r="D338" s="557"/>
      <c r="E338" s="557"/>
      <c r="F338" s="557"/>
      <c r="G338" s="557"/>
      <c r="H338" s="542"/>
      <c r="I338" s="357"/>
      <c r="J338" s="557"/>
      <c r="K338" s="558"/>
      <c r="L338" s="557"/>
      <c r="M338" s="558"/>
      <c r="N338" s="557"/>
      <c r="O338" s="514"/>
      <c r="P338" s="557"/>
      <c r="Q338" s="558"/>
      <c r="R338" s="558"/>
      <c r="S338" s="557"/>
      <c r="T338" s="557"/>
      <c r="U338" s="557"/>
      <c r="V338" s="557"/>
      <c r="W338" s="557"/>
      <c r="X338" s="348">
        <v>4</v>
      </c>
      <c r="Y338" s="334"/>
      <c r="Z338" s="334"/>
      <c r="AA338" s="334"/>
      <c r="AB338" s="376" t="str">
        <f t="shared" si="237"/>
        <v xml:space="preserve">  </v>
      </c>
      <c r="AC338" s="380"/>
      <c r="AD338" s="378" t="str">
        <f>+IFERROR(VLOOKUP($AC338,'4 FORMULAS'!$B$50:$C$52,2,0),"")</f>
        <v/>
      </c>
      <c r="AE338" s="378" t="str">
        <f>+IFERROR(VLOOKUP($L338,'4 FORMULAS'!$B$50:$D$52,3,0),"")</f>
        <v/>
      </c>
      <c r="AF338" s="341"/>
      <c r="AG338" s="378" t="str">
        <f>+IFERROR(VLOOKUP($AF338,'4 FORMULAS'!$B$53:$C$54,2,0),"")</f>
        <v/>
      </c>
      <c r="AH338" s="342"/>
      <c r="AI338" s="342"/>
      <c r="AJ338" s="342"/>
      <c r="AK338" s="342"/>
      <c r="AL338" s="378" t="str">
        <f t="shared" si="246"/>
        <v/>
      </c>
      <c r="AM338" s="378" t="str">
        <f>IF(AE338='4 FORMULAS'!$D$50,AM337-(AM337*AL338),AM337)</f>
        <v/>
      </c>
      <c r="AN338" s="378" t="str">
        <f>IF(AE338='4 FORMULAS'!$D$52,$AN337-(AN337*$AL338),AN337)</f>
        <v/>
      </c>
      <c r="AO338" s="402"/>
      <c r="AP338" s="402"/>
      <c r="AQ338" s="402"/>
      <c r="AR338" s="514"/>
      <c r="AS338" s="353"/>
      <c r="AT338" s="353"/>
      <c r="AU338" s="353"/>
      <c r="AV338" s="353"/>
      <c r="AW338" s="435"/>
      <c r="AX338" s="435"/>
      <c r="AY338" s="435"/>
      <c r="AZ338" s="435"/>
      <c r="BA338" s="436"/>
      <c r="BB338" s="350"/>
      <c r="BC338" s="350"/>
      <c r="BD338" s="350"/>
      <c r="BE338" s="350"/>
      <c r="BF338" s="350"/>
      <c r="BG338" s="350"/>
      <c r="BH338" s="350"/>
      <c r="BI338" s="350"/>
      <c r="BJ338" s="350"/>
      <c r="BK338" s="350"/>
      <c r="BL338" s="350"/>
      <c r="BM338" s="350"/>
      <c r="BN338" s="436"/>
      <c r="BO338" s="436"/>
      <c r="BP338" s="436"/>
      <c r="BQ338" s="436"/>
      <c r="BR338" s="418"/>
      <c r="BS338" s="418"/>
      <c r="BT338" s="418"/>
      <c r="BU338" s="418"/>
    </row>
    <row r="339" spans="1:73" ht="16.5" hidden="1" x14ac:dyDescent="0.25">
      <c r="A339" s="554"/>
      <c r="B339" s="557"/>
      <c r="C339" s="557"/>
      <c r="D339" s="557"/>
      <c r="E339" s="557"/>
      <c r="F339" s="557"/>
      <c r="G339" s="557"/>
      <c r="H339" s="542"/>
      <c r="I339" s="357"/>
      <c r="J339" s="557"/>
      <c r="K339" s="558"/>
      <c r="L339" s="557"/>
      <c r="M339" s="558"/>
      <c r="N339" s="557"/>
      <c r="O339" s="514"/>
      <c r="P339" s="557"/>
      <c r="Q339" s="558"/>
      <c r="R339" s="558"/>
      <c r="S339" s="557"/>
      <c r="T339" s="557"/>
      <c r="U339" s="557"/>
      <c r="V339" s="557"/>
      <c r="W339" s="557"/>
      <c r="X339" s="348">
        <v>5</v>
      </c>
      <c r="Y339" s="334"/>
      <c r="Z339" s="334"/>
      <c r="AA339" s="334"/>
      <c r="AB339" s="376" t="str">
        <f t="shared" si="237"/>
        <v xml:space="preserve">  </v>
      </c>
      <c r="AC339" s="380"/>
      <c r="AD339" s="378" t="str">
        <f>+IFERROR(VLOOKUP($AC339,'4 FORMULAS'!$B$50:$C$52,2,0),"")</f>
        <v/>
      </c>
      <c r="AE339" s="378" t="str">
        <f>+IFERROR(VLOOKUP($L339,'4 FORMULAS'!$B$50:$D$52,3,0),"")</f>
        <v/>
      </c>
      <c r="AF339" s="341"/>
      <c r="AG339" s="378" t="str">
        <f>+IFERROR(VLOOKUP($AF339,'4 FORMULAS'!$B$53:$C$54,2,0),"")</f>
        <v/>
      </c>
      <c r="AH339" s="342"/>
      <c r="AI339" s="342"/>
      <c r="AJ339" s="342"/>
      <c r="AK339" s="342"/>
      <c r="AL339" s="378" t="str">
        <f t="shared" si="246"/>
        <v/>
      </c>
      <c r="AM339" s="378" t="str">
        <f>IF(AE339='4 FORMULAS'!$D$50,AM338-(AM338*AL339),AM338)</f>
        <v/>
      </c>
      <c r="AN339" s="378" t="str">
        <f>IF(AE339='4 FORMULAS'!$D$52,$AN338-(AN338*$AL339),AN338)</f>
        <v/>
      </c>
      <c r="AO339" s="402"/>
      <c r="AP339" s="402"/>
      <c r="AQ339" s="402"/>
      <c r="AR339" s="514"/>
      <c r="AS339" s="353"/>
      <c r="AT339" s="353"/>
      <c r="AU339" s="353"/>
      <c r="AV339" s="353"/>
      <c r="AW339" s="435"/>
      <c r="AX339" s="435"/>
      <c r="AY339" s="435"/>
      <c r="AZ339" s="435"/>
      <c r="BA339" s="436"/>
      <c r="BB339" s="350"/>
      <c r="BC339" s="350"/>
      <c r="BD339" s="350"/>
      <c r="BE339" s="350"/>
      <c r="BF339" s="350"/>
      <c r="BG339" s="350"/>
      <c r="BH339" s="350"/>
      <c r="BI339" s="350"/>
      <c r="BJ339" s="350"/>
      <c r="BK339" s="350"/>
      <c r="BL339" s="350"/>
      <c r="BM339" s="350"/>
      <c r="BN339" s="436"/>
      <c r="BO339" s="436"/>
      <c r="BP339" s="436"/>
      <c r="BQ339" s="436"/>
      <c r="BR339" s="418"/>
      <c r="BS339" s="418"/>
      <c r="BT339" s="418"/>
      <c r="BU339" s="418"/>
    </row>
    <row r="340" spans="1:73" ht="16.5" hidden="1" x14ac:dyDescent="0.25">
      <c r="A340" s="555"/>
      <c r="B340" s="557"/>
      <c r="C340" s="557"/>
      <c r="D340" s="557"/>
      <c r="E340" s="557"/>
      <c r="F340" s="557"/>
      <c r="G340" s="557"/>
      <c r="H340" s="542"/>
      <c r="I340" s="357"/>
      <c r="J340" s="557"/>
      <c r="K340" s="558"/>
      <c r="L340" s="557"/>
      <c r="M340" s="558"/>
      <c r="N340" s="557"/>
      <c r="O340" s="514"/>
      <c r="P340" s="557"/>
      <c r="Q340" s="558"/>
      <c r="R340" s="558"/>
      <c r="S340" s="557"/>
      <c r="T340" s="557"/>
      <c r="U340" s="557"/>
      <c r="V340" s="557"/>
      <c r="W340" s="557"/>
      <c r="X340" s="348">
        <v>6</v>
      </c>
      <c r="Y340" s="334"/>
      <c r="Z340" s="334"/>
      <c r="AA340" s="334"/>
      <c r="AB340" s="376" t="str">
        <f t="shared" si="237"/>
        <v xml:space="preserve">  </v>
      </c>
      <c r="AC340" s="380"/>
      <c r="AD340" s="378" t="str">
        <f>+IFERROR(VLOOKUP($AC340,'4 FORMULAS'!$B$50:$C$52,2,0),"")</f>
        <v/>
      </c>
      <c r="AE340" s="378" t="str">
        <f>+IFERROR(VLOOKUP($L340,'4 FORMULAS'!$B$50:$D$52,3,0),"")</f>
        <v/>
      </c>
      <c r="AF340" s="341"/>
      <c r="AG340" s="378" t="str">
        <f>+IFERROR(VLOOKUP($AF340,'4 FORMULAS'!$B$53:$C$54,2,0),"")</f>
        <v/>
      </c>
      <c r="AH340" s="342"/>
      <c r="AI340" s="342"/>
      <c r="AJ340" s="342"/>
      <c r="AK340" s="342"/>
      <c r="AL340" s="378" t="str">
        <f t="shared" si="246"/>
        <v/>
      </c>
      <c r="AM340" s="378" t="str">
        <f>IF(AE340='4 FORMULAS'!$D$50,AM339-(AM339*AL340),AM339)</f>
        <v/>
      </c>
      <c r="AN340" s="378" t="str">
        <f>IF(AE340='4 FORMULAS'!$D$52,$AN339-(AN339*$AL340),AN339)</f>
        <v/>
      </c>
      <c r="AO340" s="402"/>
      <c r="AP340" s="402"/>
      <c r="AQ340" s="402"/>
      <c r="AR340" s="514"/>
      <c r="AS340" s="353"/>
      <c r="AT340" s="353"/>
      <c r="AU340" s="353"/>
      <c r="AV340" s="353"/>
      <c r="AW340" s="435"/>
      <c r="AX340" s="435"/>
      <c r="AY340" s="435"/>
      <c r="AZ340" s="435"/>
      <c r="BA340" s="436"/>
      <c r="BB340" s="350"/>
      <c r="BC340" s="350"/>
      <c r="BD340" s="350"/>
      <c r="BE340" s="350"/>
      <c r="BF340" s="350"/>
      <c r="BG340" s="350"/>
      <c r="BH340" s="350"/>
      <c r="BI340" s="350"/>
      <c r="BJ340" s="350"/>
      <c r="BK340" s="350"/>
      <c r="BL340" s="350"/>
      <c r="BM340" s="350"/>
      <c r="BN340" s="436"/>
      <c r="BO340" s="436"/>
      <c r="BP340" s="436"/>
      <c r="BQ340" s="436"/>
      <c r="BR340" s="418"/>
      <c r="BS340" s="418"/>
      <c r="BT340" s="418"/>
      <c r="BU340" s="418"/>
    </row>
    <row r="341" spans="1:73" ht="16.5" hidden="1" x14ac:dyDescent="0.25">
      <c r="A341" s="556" t="s">
        <v>668</v>
      </c>
      <c r="B341" s="557"/>
      <c r="C341" s="557"/>
      <c r="D341" s="557"/>
      <c r="E341" s="557"/>
      <c r="F341" s="557"/>
      <c r="G341" s="557"/>
      <c r="H341" s="542" t="str">
        <f t="shared" ref="H341" si="257">+CONCATENATE(D341," ",E341," ",F341," ",G341)</f>
        <v xml:space="preserve">   </v>
      </c>
      <c r="I341" s="357"/>
      <c r="J341" s="557"/>
      <c r="K341" s="558" t="str">
        <f>IFERROR(VLOOKUP('2 MAPA FINAL'!$J341,Tabla3[],2,0),"")</f>
        <v/>
      </c>
      <c r="L341" s="557"/>
      <c r="M341" s="558" t="str">
        <f>+IF(L341="","",IF(L341&lt;='3 FORMULA PROBABILIDADES'!$S$9,'3 FORMULA PROBABILIDADES'!$Q$9,IF(L341&lt;='3 FORMULA PROBABILIDADES'!$S$10,'3 FORMULA PROBABILIDADES'!$Q$10,IF(L341&lt;='3 FORMULA PROBABILIDADES'!$S$11,'3 FORMULA PROBABILIDADES'!$Q$11,IF(L341&lt;='3 FORMULA PROBABILIDADES'!$S$12,'3 FORMULA PROBABILIDADES'!$Q$12,IF(L341&gt;='3 FORMULA PROBABILIDADES'!$R$13,'3 FORMULA PROBABILIDADES'!$Q$13,""))))))</f>
        <v/>
      </c>
      <c r="N341" s="557" t="str">
        <f>+IF(M341="","",IF(M341='3 FORMULA PROBABILIDADES'!$Q$9, '3 FORMULA PROBABILIDADES'!$T$9,IF(M341='3 FORMULA PROBABILIDADES'!$Q$10, '3 FORMULA PROBABILIDADES'!$T$10,IF(M341='3 FORMULA PROBABILIDADES'!$Q$11, '3 FORMULA PROBABILIDADES'!$T$11,IF(M341='3 FORMULA PROBABILIDADES'!$Q$12, '3 FORMULA PROBABILIDADES'!$T$12,IF(M341='3 FORMULA PROBABILIDADES'!$Q$13, '3 FORMULA PROBABILIDADES'!$T$13))))))</f>
        <v/>
      </c>
      <c r="O341" s="510" t="str">
        <f>+IF(M341="","",IF(M341='3 FORMULA PROBABILIDADES'!$Q$9, '3 FORMULA PROBABILIDADES'!$P$9,IF(M341='3 FORMULA PROBABILIDADES'!$Q$10, '3 FORMULA PROBABILIDADES'!$P$10,IF(M341='3 FORMULA PROBABILIDADES'!$Q$11, '3 FORMULA PROBABILIDADES'!$P$11,IF(M341='3 FORMULA PROBABILIDADES'!$Q$12, '3 FORMULA PROBABILIDADES'!$P$12,IF(M341='3 FORMULA PROBABILIDADES'!$Q$13, '3 FORMULA PROBABILIDADES'!$P$13))))))</f>
        <v/>
      </c>
      <c r="P341" s="557"/>
      <c r="Q341" s="558" t="str">
        <f>+IF(P341="","",IF(P341="N/A","",IF(OR(P341='3 FORMULA PROBABILIDADES'!$X$9, P341='3 FORMULA PROBABILIDADES'!$Y$9), '3 FORMULA PROBABILIDADES'!$W$9,IF(OR(P341='3 FORMULA PROBABILIDADES'!$X$10, P341='3 FORMULA PROBABILIDADES'!$Y$10), '3 FORMULA PROBABILIDADES'!$W$10,IF(OR(P341='3 FORMULA PROBABILIDADES'!$X$11, P341='3 FORMULA PROBABILIDADES'!$Y$11), '3 FORMULA PROBABILIDADES'!$W$11,IF(OR(P341='3 FORMULA PROBABILIDADES'!$X$12, P341='3 FORMULA PROBABILIDADES'!$Y$12), '3 FORMULA PROBABILIDADES'!$W$12,IF(OR(P341='3 FORMULA PROBABILIDADES'!$X$13, P341='3 FORMULA PROBABILIDADES'!$Y$13), '3 FORMULA PROBABILIDADES'!$W$13)))))))</f>
        <v/>
      </c>
      <c r="R341" s="558" t="str">
        <f>+IF(P341="","",IF(P341="N/A","",IF(OR(P341='3 FORMULA PROBABILIDADES'!$X$9, P341='3 FORMULA PROBABILIDADES'!$Y$9), '3 FORMULA PROBABILIDADES'!$V$9,IF(OR(P341='3 FORMULA PROBABILIDADES'!$X$10, P341='3 FORMULA PROBABILIDADES'!$Y$10), '3 FORMULA PROBABILIDADES'!$V$10,IF(OR(P341='3 FORMULA PROBABILIDADES'!$X$11, P341='3 FORMULA PROBABILIDADES'!$Y$11), '3 FORMULA PROBABILIDADES'!$V$11,IF(OR(P341='3 FORMULA PROBABILIDADES'!$X$12, P341='3 FORMULA PROBABILIDADES'!$Y$12), '3 FORMULA PROBABILIDADES'!$V$12,IF(OR(P341='3 FORMULA PROBABILIDADES'!$X$13, P341='3 FORMULA PROBABILIDADES'!$Y$13), '3 FORMULA PROBABILIDADES'!$V$13)))))))</f>
        <v/>
      </c>
      <c r="S341" s="557"/>
      <c r="T341" s="557" t="str">
        <f>+IF(S341="","",IF(S341="N/A","",IF(OR(S341='3 FORMULA PROBABILIDADES'!$X$9, S341='3 FORMULA PROBABILIDADES'!$Y$9), '3 FORMULA PROBABILIDADES'!$W$9,IF(OR(S341='3 FORMULA PROBABILIDADES'!$X$10, S341='3 FORMULA PROBABILIDADES'!$Y$10), '3 FORMULA PROBABILIDADES'!$W$10,IF(OR(S341='3 FORMULA PROBABILIDADES'!$X$11, S341='3 FORMULA PROBABILIDADES'!$Y$11), '3 FORMULA PROBABILIDADES'!$W$11,IF(OR(S341='3 FORMULA PROBABILIDADES'!$X$12, S341='3 FORMULA PROBABILIDADES'!$Y$12), '3 FORMULA PROBABILIDADES'!$W$12,IF(OR(S341='3 FORMULA PROBABILIDADES'!$X$13, S341='3 FORMULA PROBABILIDADES'!$Y$13), '3 FORMULA PROBABILIDADES'!$W$13)))))))</f>
        <v/>
      </c>
      <c r="U341" s="557" t="str">
        <f>+IF(S341="","",IF(S341="N/A","",IF(OR(S341='3 FORMULA PROBABILIDADES'!$X$9, S341='3 FORMULA PROBABILIDADES'!$Y$9), '3 FORMULA PROBABILIDADES'!$V$9,IF(OR(S341='3 FORMULA PROBABILIDADES'!$X$10, S341='3 FORMULA PROBABILIDADES'!$Y$10), '3 FORMULA PROBABILIDADES'!$V$10,IF(OR(S341='3 FORMULA PROBABILIDADES'!$X$11, S341='3 FORMULA PROBABILIDADES'!$Y$11), '3 FORMULA PROBABILIDADES'!$V$11,IF(OR(S341='3 FORMULA PROBABILIDADES'!$X$12, S341='3 FORMULA PROBABILIDADES'!$Y$12), '3 FORMULA PROBABILIDADES'!$V$12,IF(OR(S341='3 FORMULA PROBABILIDADES'!$X$13, S341='3 FORMULA PROBABILIDADES'!$Y$13), '3 FORMULA PROBABILIDADES'!$V$13)))))))</f>
        <v/>
      </c>
      <c r="V341" s="557" t="str">
        <f t="shared" ref="V341" si="258">+IF(Q341="",T341,IF(T341="",Q341,IF(Q341&gt;T341,Q341,T341)))</f>
        <v/>
      </c>
      <c r="W341" s="557" t="str">
        <f>+IF(V341="","",IF(V341='3 FORMULA PROBABILIDADES'!$W$9, '3 FORMULA PROBABILIDADES'!$V$9,IF(V341='3 FORMULA PROBABILIDADES'!$W$10, '3 FORMULA PROBABILIDADES'!$V$10,IF(V341='3 FORMULA PROBABILIDADES'!$W$11, '3 FORMULA PROBABILIDADES'!$V$11,IF(V341='3 FORMULA PROBABILIDADES'!$W$12, '3 FORMULA PROBABILIDADES'!$V$12,IF(V341='3 FORMULA PROBABILIDADES'!$W$13, '3 FORMULA PROBABILIDADES'!$V$13))))))</f>
        <v/>
      </c>
      <c r="X341" s="348">
        <v>1</v>
      </c>
      <c r="Y341" s="334"/>
      <c r="Z341" s="334"/>
      <c r="AA341" s="334"/>
      <c r="AB341" s="376" t="str">
        <f t="shared" si="237"/>
        <v xml:space="preserve">  </v>
      </c>
      <c r="AC341" s="380"/>
      <c r="AD341" s="378" t="str">
        <f>+IFERROR(VLOOKUP($AC341,'4 FORMULAS'!$B$50:$C$52,2,0),"")</f>
        <v/>
      </c>
      <c r="AE341" s="378" t="str">
        <f>+IFERROR(VLOOKUP($L341,'4 FORMULAS'!$B$50:$D$52,3,0),"")</f>
        <v/>
      </c>
      <c r="AF341" s="341"/>
      <c r="AG341" s="378" t="str">
        <f>+IFERROR(VLOOKUP($AF341,'4 FORMULAS'!$B$53:$C$54,2,0),"")</f>
        <v/>
      </c>
      <c r="AH341" s="342"/>
      <c r="AI341" s="342"/>
      <c r="AJ341" s="342"/>
      <c r="AK341" s="342"/>
      <c r="AL341" s="378" t="str">
        <f t="shared" si="246"/>
        <v/>
      </c>
      <c r="AM341" s="378" t="str">
        <f>IF(AE341='4 FORMULAS'!$D$50,N341-(N341*AL341),N341)</f>
        <v/>
      </c>
      <c r="AN341" s="378" t="str">
        <f>IF(AE341='4 FORMULAS'!$D$52,$V341-($V341*$AL341),$V341)</f>
        <v/>
      </c>
      <c r="AO341" s="402" t="str">
        <f t="shared" ref="AO341" si="259">+IF(AM346="","",AM346)</f>
        <v/>
      </c>
      <c r="AP341" s="402" t="str">
        <f t="shared" ref="AP341" si="260">+IF(AN346="","",AN346)</f>
        <v/>
      </c>
      <c r="AQ341" s="402" t="str">
        <f t="shared" ref="AQ341" si="261">+IF(W341="Leve","No requiere plan de acción",IF(W341="Menor","Bajo",IF(W341="Moderado","Moderado",IF(W341="Mayor","Alto",IF(W341="Catastrófico","Extremo",IF(W341="",""))))))</f>
        <v/>
      </c>
      <c r="AR341" s="514"/>
      <c r="AS341" s="353"/>
      <c r="AT341" s="353"/>
      <c r="AU341" s="353"/>
      <c r="AV341" s="353"/>
      <c r="AW341" s="435"/>
      <c r="AX341" s="435"/>
      <c r="AY341" s="435"/>
      <c r="AZ341" s="435"/>
      <c r="BA341" s="436"/>
      <c r="BB341" s="350"/>
      <c r="BC341" s="350"/>
      <c r="BD341" s="350"/>
      <c r="BE341" s="350"/>
      <c r="BF341" s="350"/>
      <c r="BG341" s="350"/>
      <c r="BH341" s="350"/>
      <c r="BI341" s="350"/>
      <c r="BJ341" s="350"/>
      <c r="BK341" s="350"/>
      <c r="BL341" s="350"/>
      <c r="BM341" s="350"/>
      <c r="BN341" s="436"/>
      <c r="BO341" s="436"/>
      <c r="BP341" s="436"/>
      <c r="BQ341" s="436"/>
      <c r="BR341" s="418"/>
      <c r="BS341" s="418"/>
      <c r="BT341" s="418"/>
      <c r="BU341" s="418"/>
    </row>
    <row r="342" spans="1:73" ht="16.5" hidden="1" x14ac:dyDescent="0.25">
      <c r="A342" s="554"/>
      <c r="B342" s="557"/>
      <c r="C342" s="557"/>
      <c r="D342" s="557"/>
      <c r="E342" s="557"/>
      <c r="F342" s="557"/>
      <c r="G342" s="557"/>
      <c r="H342" s="542"/>
      <c r="I342" s="357"/>
      <c r="J342" s="557"/>
      <c r="K342" s="558"/>
      <c r="L342" s="557"/>
      <c r="M342" s="558"/>
      <c r="N342" s="557"/>
      <c r="O342" s="514"/>
      <c r="P342" s="557"/>
      <c r="Q342" s="558"/>
      <c r="R342" s="558"/>
      <c r="S342" s="557"/>
      <c r="T342" s="557"/>
      <c r="U342" s="557"/>
      <c r="V342" s="557"/>
      <c r="W342" s="557"/>
      <c r="X342" s="348">
        <v>2</v>
      </c>
      <c r="Y342" s="334"/>
      <c r="Z342" s="334"/>
      <c r="AA342" s="334"/>
      <c r="AB342" s="376" t="str">
        <f t="shared" si="237"/>
        <v xml:space="preserve">  </v>
      </c>
      <c r="AC342" s="380"/>
      <c r="AD342" s="378" t="str">
        <f>+IFERROR(VLOOKUP($AC342,'4 FORMULAS'!$B$50:$C$52,2,0),"")</f>
        <v/>
      </c>
      <c r="AE342" s="378" t="str">
        <f>+IFERROR(VLOOKUP($L342,'4 FORMULAS'!$B$50:$D$52,3,0),"")</f>
        <v/>
      </c>
      <c r="AF342" s="341"/>
      <c r="AG342" s="378" t="str">
        <f>+IFERROR(VLOOKUP($AF342,'4 FORMULAS'!$B$53:$C$54,2,0),"")</f>
        <v/>
      </c>
      <c r="AH342" s="342"/>
      <c r="AI342" s="342"/>
      <c r="AJ342" s="342"/>
      <c r="AK342" s="342"/>
      <c r="AL342" s="378" t="str">
        <f t="shared" si="246"/>
        <v/>
      </c>
      <c r="AM342" s="378" t="str">
        <f>IF(AE342='4 FORMULAS'!$D$50,AM341-(AM341*AL342),AM341)</f>
        <v/>
      </c>
      <c r="AN342" s="378" t="str">
        <f>IF(AE342='4 FORMULAS'!$D$52,$AN341-(AN341*$AL342),AN341)</f>
        <v/>
      </c>
      <c r="AO342" s="402"/>
      <c r="AP342" s="402"/>
      <c r="AQ342" s="402"/>
      <c r="AR342" s="514"/>
      <c r="AS342" s="353"/>
      <c r="AT342" s="353"/>
      <c r="AU342" s="353"/>
      <c r="AV342" s="353"/>
      <c r="AW342" s="435"/>
      <c r="AX342" s="435"/>
      <c r="AY342" s="435"/>
      <c r="AZ342" s="435"/>
      <c r="BA342" s="436"/>
      <c r="BB342" s="350"/>
      <c r="BC342" s="350"/>
      <c r="BD342" s="350"/>
      <c r="BE342" s="350"/>
      <c r="BF342" s="350"/>
      <c r="BG342" s="350"/>
      <c r="BH342" s="350"/>
      <c r="BI342" s="350"/>
      <c r="BJ342" s="350"/>
      <c r="BK342" s="350"/>
      <c r="BL342" s="350"/>
      <c r="BM342" s="350"/>
      <c r="BN342" s="436"/>
      <c r="BO342" s="436"/>
      <c r="BP342" s="436"/>
      <c r="BQ342" s="436"/>
      <c r="BR342" s="418"/>
      <c r="BS342" s="418"/>
      <c r="BT342" s="418"/>
      <c r="BU342" s="418"/>
    </row>
    <row r="343" spans="1:73" ht="16.5" hidden="1" x14ac:dyDescent="0.25">
      <c r="A343" s="554"/>
      <c r="B343" s="557"/>
      <c r="C343" s="557"/>
      <c r="D343" s="557"/>
      <c r="E343" s="557"/>
      <c r="F343" s="557"/>
      <c r="G343" s="557"/>
      <c r="H343" s="542"/>
      <c r="I343" s="357"/>
      <c r="J343" s="557"/>
      <c r="K343" s="558"/>
      <c r="L343" s="557"/>
      <c r="M343" s="558"/>
      <c r="N343" s="557"/>
      <c r="O343" s="514"/>
      <c r="P343" s="557"/>
      <c r="Q343" s="558"/>
      <c r="R343" s="558"/>
      <c r="S343" s="557"/>
      <c r="T343" s="557"/>
      <c r="U343" s="557"/>
      <c r="V343" s="557"/>
      <c r="W343" s="557"/>
      <c r="X343" s="348">
        <v>3</v>
      </c>
      <c r="Y343" s="334"/>
      <c r="Z343" s="334"/>
      <c r="AA343" s="334"/>
      <c r="AB343" s="376" t="str">
        <f t="shared" si="237"/>
        <v xml:space="preserve">  </v>
      </c>
      <c r="AC343" s="380"/>
      <c r="AD343" s="378" t="str">
        <f>+IFERROR(VLOOKUP($AC343,'4 FORMULAS'!$B$50:$C$52,2,0),"")</f>
        <v/>
      </c>
      <c r="AE343" s="378" t="str">
        <f>+IFERROR(VLOOKUP($L343,'4 FORMULAS'!$B$50:$D$52,3,0),"")</f>
        <v/>
      </c>
      <c r="AF343" s="341"/>
      <c r="AG343" s="378" t="str">
        <f>+IFERROR(VLOOKUP($AF343,'4 FORMULAS'!$B$53:$C$54,2,0),"")</f>
        <v/>
      </c>
      <c r="AH343" s="342"/>
      <c r="AI343" s="342"/>
      <c r="AJ343" s="342"/>
      <c r="AK343" s="342"/>
      <c r="AL343" s="378" t="str">
        <f t="shared" si="246"/>
        <v/>
      </c>
      <c r="AM343" s="378" t="str">
        <f>IF(AE343='4 FORMULAS'!$D$50,AM342-(AM342*AL343),AM342)</f>
        <v/>
      </c>
      <c r="AN343" s="378" t="str">
        <f>IF(AE343='4 FORMULAS'!$D$52,$AN342-(AN342*$AL343),AN342)</f>
        <v/>
      </c>
      <c r="AO343" s="402"/>
      <c r="AP343" s="402"/>
      <c r="AQ343" s="402"/>
      <c r="AR343" s="514"/>
      <c r="AS343" s="353"/>
      <c r="AT343" s="353"/>
      <c r="AU343" s="353"/>
      <c r="AV343" s="353"/>
      <c r="AW343" s="435"/>
      <c r="AX343" s="435"/>
      <c r="AY343" s="435"/>
      <c r="AZ343" s="435"/>
      <c r="BA343" s="436"/>
      <c r="BB343" s="350"/>
      <c r="BC343" s="350"/>
      <c r="BD343" s="350"/>
      <c r="BE343" s="350"/>
      <c r="BF343" s="350"/>
      <c r="BG343" s="350"/>
      <c r="BH343" s="350"/>
      <c r="BI343" s="350"/>
      <c r="BJ343" s="350"/>
      <c r="BK343" s="350"/>
      <c r="BL343" s="350"/>
      <c r="BM343" s="350"/>
      <c r="BN343" s="436"/>
      <c r="BO343" s="436"/>
      <c r="BP343" s="436"/>
      <c r="BQ343" s="436"/>
      <c r="BR343" s="418"/>
      <c r="BS343" s="418"/>
      <c r="BT343" s="418"/>
      <c r="BU343" s="418"/>
    </row>
    <row r="344" spans="1:73" ht="16.5" hidden="1" x14ac:dyDescent="0.25">
      <c r="A344" s="554"/>
      <c r="B344" s="557"/>
      <c r="C344" s="557"/>
      <c r="D344" s="557"/>
      <c r="E344" s="557"/>
      <c r="F344" s="557"/>
      <c r="G344" s="557"/>
      <c r="H344" s="542"/>
      <c r="I344" s="357"/>
      <c r="J344" s="557"/>
      <c r="K344" s="558"/>
      <c r="L344" s="557"/>
      <c r="M344" s="558"/>
      <c r="N344" s="557"/>
      <c r="O344" s="514"/>
      <c r="P344" s="557"/>
      <c r="Q344" s="558"/>
      <c r="R344" s="558"/>
      <c r="S344" s="557"/>
      <c r="T344" s="557"/>
      <c r="U344" s="557"/>
      <c r="V344" s="557"/>
      <c r="W344" s="557"/>
      <c r="X344" s="348">
        <v>4</v>
      </c>
      <c r="Y344" s="334"/>
      <c r="Z344" s="334"/>
      <c r="AA344" s="334"/>
      <c r="AB344" s="376" t="str">
        <f t="shared" si="237"/>
        <v xml:space="preserve">  </v>
      </c>
      <c r="AC344" s="380"/>
      <c r="AD344" s="378" t="str">
        <f>+IFERROR(VLOOKUP($AC344,'4 FORMULAS'!$B$50:$C$52,2,0),"")</f>
        <v/>
      </c>
      <c r="AE344" s="378" t="str">
        <f>+IFERROR(VLOOKUP($L344,'4 FORMULAS'!$B$50:$D$52,3,0),"")</f>
        <v/>
      </c>
      <c r="AF344" s="341"/>
      <c r="AG344" s="378" t="str">
        <f>+IFERROR(VLOOKUP($AF344,'4 FORMULAS'!$B$53:$C$54,2,0),"")</f>
        <v/>
      </c>
      <c r="AH344" s="342"/>
      <c r="AI344" s="342"/>
      <c r="AJ344" s="342"/>
      <c r="AK344" s="342"/>
      <c r="AL344" s="378" t="str">
        <f t="shared" si="246"/>
        <v/>
      </c>
      <c r="AM344" s="378" t="str">
        <f>IF(AE344='4 FORMULAS'!$D$50,AM343-(AM343*AL344),AM343)</f>
        <v/>
      </c>
      <c r="AN344" s="378" t="str">
        <f>IF(AE344='4 FORMULAS'!$D$52,$AN343-(AN343*$AL344),AN343)</f>
        <v/>
      </c>
      <c r="AO344" s="402"/>
      <c r="AP344" s="402"/>
      <c r="AQ344" s="402"/>
      <c r="AR344" s="514"/>
      <c r="AS344" s="353"/>
      <c r="AT344" s="353"/>
      <c r="AU344" s="353"/>
      <c r="AV344" s="353"/>
      <c r="AW344" s="435"/>
      <c r="AX344" s="435"/>
      <c r="AY344" s="435"/>
      <c r="AZ344" s="435"/>
      <c r="BA344" s="436"/>
      <c r="BB344" s="350"/>
      <c r="BC344" s="350"/>
      <c r="BD344" s="350"/>
      <c r="BE344" s="350"/>
      <c r="BF344" s="350"/>
      <c r="BG344" s="350"/>
      <c r="BH344" s="350"/>
      <c r="BI344" s="350"/>
      <c r="BJ344" s="350"/>
      <c r="BK344" s="350"/>
      <c r="BL344" s="350"/>
      <c r="BM344" s="350"/>
      <c r="BN344" s="436"/>
      <c r="BO344" s="436"/>
      <c r="BP344" s="436"/>
      <c r="BQ344" s="436"/>
      <c r="BR344" s="418"/>
      <c r="BS344" s="418"/>
      <c r="BT344" s="418"/>
      <c r="BU344" s="418"/>
    </row>
    <row r="345" spans="1:73" ht="16.5" hidden="1" x14ac:dyDescent="0.25">
      <c r="A345" s="554"/>
      <c r="B345" s="557"/>
      <c r="C345" s="557"/>
      <c r="D345" s="557"/>
      <c r="E345" s="557"/>
      <c r="F345" s="557"/>
      <c r="G345" s="557"/>
      <c r="H345" s="542"/>
      <c r="I345" s="357"/>
      <c r="J345" s="557"/>
      <c r="K345" s="558"/>
      <c r="L345" s="557"/>
      <c r="M345" s="558"/>
      <c r="N345" s="557"/>
      <c r="O345" s="514"/>
      <c r="P345" s="557"/>
      <c r="Q345" s="558"/>
      <c r="R345" s="558"/>
      <c r="S345" s="557"/>
      <c r="T345" s="557"/>
      <c r="U345" s="557"/>
      <c r="V345" s="557"/>
      <c r="W345" s="557"/>
      <c r="X345" s="348">
        <v>5</v>
      </c>
      <c r="Y345" s="334"/>
      <c r="Z345" s="334"/>
      <c r="AA345" s="334"/>
      <c r="AB345" s="376" t="str">
        <f t="shared" si="237"/>
        <v xml:space="preserve">  </v>
      </c>
      <c r="AC345" s="380"/>
      <c r="AD345" s="378" t="str">
        <f>+IFERROR(VLOOKUP($AC345,'4 FORMULAS'!$B$50:$C$52,2,0),"")</f>
        <v/>
      </c>
      <c r="AE345" s="378" t="str">
        <f>+IFERROR(VLOOKUP($L345,'4 FORMULAS'!$B$50:$D$52,3,0),"")</f>
        <v/>
      </c>
      <c r="AF345" s="341"/>
      <c r="AG345" s="378" t="str">
        <f>+IFERROR(VLOOKUP($AF345,'4 FORMULAS'!$B$53:$C$54,2,0),"")</f>
        <v/>
      </c>
      <c r="AH345" s="342"/>
      <c r="AI345" s="342"/>
      <c r="AJ345" s="342"/>
      <c r="AK345" s="342"/>
      <c r="AL345" s="378" t="str">
        <f t="shared" si="246"/>
        <v/>
      </c>
      <c r="AM345" s="378" t="str">
        <f>IF(AE345='4 FORMULAS'!$D$50,AM344-(AM344*AL345),AM344)</f>
        <v/>
      </c>
      <c r="AN345" s="378" t="str">
        <f>IF(AE345='4 FORMULAS'!$D$52,$AN344-(AN344*$AL345),AN344)</f>
        <v/>
      </c>
      <c r="AO345" s="402"/>
      <c r="AP345" s="402"/>
      <c r="AQ345" s="402"/>
      <c r="AR345" s="514"/>
      <c r="AS345" s="353"/>
      <c r="AT345" s="353"/>
      <c r="AU345" s="353"/>
      <c r="AV345" s="353"/>
      <c r="AW345" s="435"/>
      <c r="AX345" s="435"/>
      <c r="AY345" s="435"/>
      <c r="AZ345" s="435"/>
      <c r="BA345" s="436"/>
      <c r="BB345" s="350"/>
      <c r="BC345" s="350"/>
      <c r="BD345" s="350"/>
      <c r="BE345" s="350"/>
      <c r="BF345" s="350"/>
      <c r="BG345" s="350"/>
      <c r="BH345" s="350"/>
      <c r="BI345" s="350"/>
      <c r="BJ345" s="350"/>
      <c r="BK345" s="350"/>
      <c r="BL345" s="350"/>
      <c r="BM345" s="350"/>
      <c r="BN345" s="436"/>
      <c r="BO345" s="436"/>
      <c r="BP345" s="436"/>
      <c r="BQ345" s="436"/>
      <c r="BR345" s="418"/>
      <c r="BS345" s="418"/>
      <c r="BT345" s="418"/>
      <c r="BU345" s="418"/>
    </row>
    <row r="346" spans="1:73" ht="1.5" customHeight="1" x14ac:dyDescent="0.25">
      <c r="A346" s="555"/>
      <c r="B346" s="557"/>
      <c r="C346" s="557"/>
      <c r="D346" s="557"/>
      <c r="E346" s="557"/>
      <c r="F346" s="557"/>
      <c r="G346" s="557"/>
      <c r="H346" s="542"/>
      <c r="I346" s="357"/>
      <c r="J346" s="557"/>
      <c r="K346" s="558"/>
      <c r="L346" s="557"/>
      <c r="M346" s="558"/>
      <c r="N346" s="557"/>
      <c r="O346" s="514"/>
      <c r="P346" s="557"/>
      <c r="Q346" s="558"/>
      <c r="R346" s="558"/>
      <c r="S346" s="557"/>
      <c r="T346" s="557"/>
      <c r="U346" s="557"/>
      <c r="V346" s="557"/>
      <c r="W346" s="557"/>
      <c r="X346" s="348">
        <v>6</v>
      </c>
      <c r="Y346" s="334"/>
      <c r="Z346" s="334"/>
      <c r="AA346" s="334"/>
      <c r="AB346" s="376" t="str">
        <f t="shared" si="237"/>
        <v xml:space="preserve">  </v>
      </c>
      <c r="AC346" s="380"/>
      <c r="AD346" s="378" t="str">
        <f>+IFERROR(VLOOKUP($AC346,'4 FORMULAS'!$B$50:$C$52,2,0),"")</f>
        <v/>
      </c>
      <c r="AE346" s="378" t="str">
        <f>+IFERROR(VLOOKUP($L346,'4 FORMULAS'!$B$50:$D$52,3,0),"")</f>
        <v/>
      </c>
      <c r="AF346" s="341"/>
      <c r="AG346" s="378" t="str">
        <f>+IFERROR(VLOOKUP($AF346,'4 FORMULAS'!$B$53:$C$54,2,0),"")</f>
        <v/>
      </c>
      <c r="AH346" s="342"/>
      <c r="AI346" s="342"/>
      <c r="AJ346" s="342"/>
      <c r="AK346" s="342"/>
      <c r="AL346" s="378" t="str">
        <f t="shared" si="246"/>
        <v/>
      </c>
      <c r="AM346" s="378" t="str">
        <f>IF(AE346='4 FORMULAS'!$D$50,AM345-(AM345*AL346),AM345)</f>
        <v/>
      </c>
      <c r="AN346" s="378" t="str">
        <f>IF(AE346='4 FORMULAS'!$D$52,$AN345-(AN345*$AL346),AN345)</f>
        <v/>
      </c>
      <c r="AO346" s="402"/>
      <c r="AP346" s="402"/>
      <c r="AQ346" s="402"/>
      <c r="AR346" s="514"/>
      <c r="AS346" s="353"/>
      <c r="AT346" s="353"/>
      <c r="AU346" s="353"/>
      <c r="AV346" s="353"/>
      <c r="AW346" s="435"/>
      <c r="AX346" s="435"/>
      <c r="AY346" s="435"/>
      <c r="AZ346" s="435"/>
      <c r="BA346" s="436"/>
      <c r="BB346" s="350"/>
      <c r="BC346" s="350"/>
      <c r="BD346" s="350"/>
      <c r="BE346" s="350"/>
      <c r="BF346" s="350"/>
      <c r="BG346" s="350"/>
      <c r="BH346" s="350"/>
      <c r="BI346" s="350"/>
      <c r="BJ346" s="350"/>
      <c r="BK346" s="350"/>
      <c r="BL346" s="350"/>
      <c r="BM346" s="350"/>
      <c r="BN346" s="436"/>
      <c r="BO346" s="436"/>
      <c r="BP346" s="436"/>
      <c r="BQ346" s="436"/>
      <c r="BR346" s="418"/>
      <c r="BS346" s="418"/>
      <c r="BT346" s="418"/>
      <c r="BU346" s="418"/>
    </row>
  </sheetData>
  <sheetProtection formatCells="0" formatColumns="0" formatRows="0" sort="0" autoFilter="0" pivotTables="0"/>
  <autoFilter ref="A9:BU346">
    <filterColumn colId="11" showButton="0"/>
    <filterColumn colId="12" showButton="0"/>
    <filterColumn colId="13" showButton="0"/>
    <filterColumn colId="15" showButton="0"/>
    <filterColumn colId="16" showButton="0"/>
    <filterColumn colId="18" showButton="0"/>
    <filterColumn colId="19" showButton="0"/>
    <filterColumn colId="21" showButton="0"/>
    <filterColumn colId="24" showButton="0"/>
    <filterColumn colId="25" showButton="0"/>
    <filterColumn colId="26" showButton="0"/>
    <filterColumn colId="28" showButton="0"/>
    <filterColumn colId="29" showButton="0"/>
    <filterColumn colId="30" showButton="0"/>
    <filterColumn colId="31" showButton="0"/>
    <filterColumn colId="33" showButton="0"/>
    <filterColumn colId="34" showButton="0"/>
    <filterColumn colId="35"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70" showButton="0"/>
    <filterColumn colId="71" showButton="0"/>
  </autoFilter>
  <mergeCells count="2688">
    <mergeCell ref="BB11:BB16"/>
    <mergeCell ref="BC11:BC16"/>
    <mergeCell ref="BD11:BD16"/>
    <mergeCell ref="BE11:BE16"/>
    <mergeCell ref="BF11:BF16"/>
    <mergeCell ref="BG11:BG16"/>
    <mergeCell ref="BH11:BH16"/>
    <mergeCell ref="BB17:BB22"/>
    <mergeCell ref="BC17:BC22"/>
    <mergeCell ref="BD17:BD22"/>
    <mergeCell ref="BE17:BE22"/>
    <mergeCell ref="BF17:BF22"/>
    <mergeCell ref="BC245:BC250"/>
    <mergeCell ref="BD245:BD250"/>
    <mergeCell ref="BE245:BE250"/>
    <mergeCell ref="BF245:BF250"/>
    <mergeCell ref="BC173:BC178"/>
    <mergeCell ref="BD173:BD178"/>
    <mergeCell ref="BE173:BE178"/>
    <mergeCell ref="BF173:BF178"/>
    <mergeCell ref="BG173:BG178"/>
    <mergeCell ref="BH173:BH178"/>
    <mergeCell ref="BD179:BD184"/>
    <mergeCell ref="BE179:BE184"/>
    <mergeCell ref="BF179:BF184"/>
    <mergeCell ref="BG179:BG184"/>
    <mergeCell ref="BH179:BH184"/>
    <mergeCell ref="BB179:BB184"/>
    <mergeCell ref="BC179:BC184"/>
    <mergeCell ref="BG215:BG220"/>
    <mergeCell ref="BH215:BH220"/>
    <mergeCell ref="BB221:BB226"/>
    <mergeCell ref="BH263:BH268"/>
    <mergeCell ref="BB233:BB238"/>
    <mergeCell ref="BC233:BC238"/>
    <mergeCell ref="BD233:BD238"/>
    <mergeCell ref="BE233:BE238"/>
    <mergeCell ref="BF233:BF238"/>
    <mergeCell ref="BG233:BG238"/>
    <mergeCell ref="BH233:BH238"/>
    <mergeCell ref="BB239:BB244"/>
    <mergeCell ref="BC239:BC244"/>
    <mergeCell ref="BD239:BD244"/>
    <mergeCell ref="BE239:BE244"/>
    <mergeCell ref="BF239:BF244"/>
    <mergeCell ref="BG239:BG244"/>
    <mergeCell ref="BH239:BH244"/>
    <mergeCell ref="BB245:BB250"/>
    <mergeCell ref="BB257:BB262"/>
    <mergeCell ref="BC257:BC262"/>
    <mergeCell ref="BD257:BD262"/>
    <mergeCell ref="BE257:BE262"/>
    <mergeCell ref="BG245:BG250"/>
    <mergeCell ref="BH245:BH250"/>
    <mergeCell ref="BB251:BB256"/>
    <mergeCell ref="BC251:BC256"/>
    <mergeCell ref="BD251:BD256"/>
    <mergeCell ref="BE251:BE256"/>
    <mergeCell ref="BF251:BF256"/>
    <mergeCell ref="BG251:BG256"/>
    <mergeCell ref="BH251:BH256"/>
    <mergeCell ref="BB167:BB172"/>
    <mergeCell ref="BC167:BC172"/>
    <mergeCell ref="BD167:BD172"/>
    <mergeCell ref="BE167:BE172"/>
    <mergeCell ref="BF167:BF172"/>
    <mergeCell ref="BG167:BG172"/>
    <mergeCell ref="BH167:BH172"/>
    <mergeCell ref="BC221:BC226"/>
    <mergeCell ref="BD221:BD226"/>
    <mergeCell ref="BE221:BE226"/>
    <mergeCell ref="BF221:BF226"/>
    <mergeCell ref="BG221:BG226"/>
    <mergeCell ref="BH221:BH226"/>
    <mergeCell ref="BB227:BB232"/>
    <mergeCell ref="BC227:BC232"/>
    <mergeCell ref="BD227:BD232"/>
    <mergeCell ref="BE227:BE232"/>
    <mergeCell ref="BF227:BF232"/>
    <mergeCell ref="BB209:BB214"/>
    <mergeCell ref="BC209:BC214"/>
    <mergeCell ref="BD209:BD214"/>
    <mergeCell ref="BE209:BE214"/>
    <mergeCell ref="BF209:BF214"/>
    <mergeCell ref="BG209:BG214"/>
    <mergeCell ref="BH209:BH214"/>
    <mergeCell ref="BB215:BB220"/>
    <mergeCell ref="BC215:BC220"/>
    <mergeCell ref="BD215:BD220"/>
    <mergeCell ref="BE215:BE220"/>
    <mergeCell ref="BF215:BF220"/>
    <mergeCell ref="BB161:BB166"/>
    <mergeCell ref="BC161:BC166"/>
    <mergeCell ref="BD161:BD166"/>
    <mergeCell ref="BE161:BE166"/>
    <mergeCell ref="BF161:BF166"/>
    <mergeCell ref="BG161:BG166"/>
    <mergeCell ref="BH161:BH166"/>
    <mergeCell ref="BE137:BE142"/>
    <mergeCell ref="BF137:BF142"/>
    <mergeCell ref="BG137:BG142"/>
    <mergeCell ref="BH137:BH142"/>
    <mergeCell ref="BB143:BB148"/>
    <mergeCell ref="BC143:BC148"/>
    <mergeCell ref="BD143:BD148"/>
    <mergeCell ref="BE143:BE148"/>
    <mergeCell ref="BF143:BF148"/>
    <mergeCell ref="BG143:BG148"/>
    <mergeCell ref="BH113:BH118"/>
    <mergeCell ref="BC137:BC142"/>
    <mergeCell ref="BD137:BD142"/>
    <mergeCell ref="BB149:BB154"/>
    <mergeCell ref="BC149:BC154"/>
    <mergeCell ref="BD149:BD154"/>
    <mergeCell ref="BE149:BE154"/>
    <mergeCell ref="BF149:BF154"/>
    <mergeCell ref="BG149:BG154"/>
    <mergeCell ref="BH149:BH154"/>
    <mergeCell ref="BB137:BB142"/>
    <mergeCell ref="BB155:BB160"/>
    <mergeCell ref="BC155:BC160"/>
    <mergeCell ref="BD155:BD160"/>
    <mergeCell ref="BE155:BE160"/>
    <mergeCell ref="BF155:BF160"/>
    <mergeCell ref="BG155:BG160"/>
    <mergeCell ref="BH155:BH160"/>
    <mergeCell ref="BB83:BB88"/>
    <mergeCell ref="BC83:BC88"/>
    <mergeCell ref="BD83:BD88"/>
    <mergeCell ref="BE83:BE88"/>
    <mergeCell ref="BF83:BF88"/>
    <mergeCell ref="BG83:BG88"/>
    <mergeCell ref="BH83:BH88"/>
    <mergeCell ref="BB89:BB94"/>
    <mergeCell ref="BC89:BC94"/>
    <mergeCell ref="BD89:BD94"/>
    <mergeCell ref="BE89:BE94"/>
    <mergeCell ref="BF89:BF94"/>
    <mergeCell ref="BG89:BG94"/>
    <mergeCell ref="BH89:BH94"/>
    <mergeCell ref="BH143:BH148"/>
    <mergeCell ref="BE101:BE106"/>
    <mergeCell ref="BF101:BF106"/>
    <mergeCell ref="BG101:BG106"/>
    <mergeCell ref="BH101:BH106"/>
    <mergeCell ref="BB107:BB112"/>
    <mergeCell ref="BC107:BC112"/>
    <mergeCell ref="BD107:BD112"/>
    <mergeCell ref="BE107:BE112"/>
    <mergeCell ref="BF107:BF112"/>
    <mergeCell ref="BG107:BG112"/>
    <mergeCell ref="BH107:BH112"/>
    <mergeCell ref="BB113:BB118"/>
    <mergeCell ref="BC113:BC118"/>
    <mergeCell ref="BD113:BD118"/>
    <mergeCell ref="BE113:BE118"/>
    <mergeCell ref="BF113:BF118"/>
    <mergeCell ref="BG113:BG118"/>
    <mergeCell ref="BD95:BD100"/>
    <mergeCell ref="BE95:BE100"/>
    <mergeCell ref="BF95:BF100"/>
    <mergeCell ref="BG95:BG100"/>
    <mergeCell ref="BB59:BB64"/>
    <mergeCell ref="BC59:BC64"/>
    <mergeCell ref="BD59:BD64"/>
    <mergeCell ref="BE59:BE64"/>
    <mergeCell ref="BF59:BF64"/>
    <mergeCell ref="BG59:BG64"/>
    <mergeCell ref="BH59:BH64"/>
    <mergeCell ref="BB65:BB70"/>
    <mergeCell ref="BC65:BC70"/>
    <mergeCell ref="BD65:BD70"/>
    <mergeCell ref="BE65:BE70"/>
    <mergeCell ref="BF65:BF70"/>
    <mergeCell ref="BG65:BG70"/>
    <mergeCell ref="BH65:BH70"/>
    <mergeCell ref="BB71:BB76"/>
    <mergeCell ref="BC71:BC76"/>
    <mergeCell ref="BD71:BD76"/>
    <mergeCell ref="BE71:BE76"/>
    <mergeCell ref="BF71:BF76"/>
    <mergeCell ref="BG71:BG76"/>
    <mergeCell ref="BH71:BH76"/>
    <mergeCell ref="BB77:BB82"/>
    <mergeCell ref="BC77:BC82"/>
    <mergeCell ref="BD77:BD82"/>
    <mergeCell ref="BE77:BE82"/>
    <mergeCell ref="BF77:BF82"/>
    <mergeCell ref="BG77:BG82"/>
    <mergeCell ref="BH77:BH82"/>
    <mergeCell ref="BB41:BB46"/>
    <mergeCell ref="BC41:BC46"/>
    <mergeCell ref="BD41:BD46"/>
    <mergeCell ref="BE41:BE46"/>
    <mergeCell ref="BF41:BF46"/>
    <mergeCell ref="BG41:BG46"/>
    <mergeCell ref="BH41:BH46"/>
    <mergeCell ref="BB47:BB52"/>
    <mergeCell ref="BC47:BC52"/>
    <mergeCell ref="BD47:BD52"/>
    <mergeCell ref="BE47:BE52"/>
    <mergeCell ref="BF47:BF52"/>
    <mergeCell ref="BG47:BG52"/>
    <mergeCell ref="BH47:BH52"/>
    <mergeCell ref="BB53:BB58"/>
    <mergeCell ref="BC53:BC58"/>
    <mergeCell ref="BD53:BD58"/>
    <mergeCell ref="BE53:BE58"/>
    <mergeCell ref="BF53:BF58"/>
    <mergeCell ref="BG53:BG58"/>
    <mergeCell ref="BH53:BH58"/>
    <mergeCell ref="BB23:BB28"/>
    <mergeCell ref="BC23:BC28"/>
    <mergeCell ref="BD23:BD28"/>
    <mergeCell ref="BE23:BE28"/>
    <mergeCell ref="BF23:BF28"/>
    <mergeCell ref="BG23:BG28"/>
    <mergeCell ref="BH23:BH28"/>
    <mergeCell ref="BB29:BB34"/>
    <mergeCell ref="BC29:BC34"/>
    <mergeCell ref="BD29:BD34"/>
    <mergeCell ref="BE29:BE34"/>
    <mergeCell ref="BF29:BF34"/>
    <mergeCell ref="BG29:BG34"/>
    <mergeCell ref="BH29:BH34"/>
    <mergeCell ref="BB35:BB40"/>
    <mergeCell ref="BC35:BC40"/>
    <mergeCell ref="BD35:BD40"/>
    <mergeCell ref="BE35:BE40"/>
    <mergeCell ref="BF35:BF40"/>
    <mergeCell ref="BG35:BG40"/>
    <mergeCell ref="BH35:BH40"/>
    <mergeCell ref="BB8:BH8"/>
    <mergeCell ref="BC9:BE9"/>
    <mergeCell ref="BF9:BH9"/>
    <mergeCell ref="BG17:BG22"/>
    <mergeCell ref="BH17:BH22"/>
    <mergeCell ref="AS275:AS280"/>
    <mergeCell ref="AU275:AU280"/>
    <mergeCell ref="AV275:AV280"/>
    <mergeCell ref="AW275:AW280"/>
    <mergeCell ref="AX275:AX280"/>
    <mergeCell ref="AY275:AY280"/>
    <mergeCell ref="AZ275:AZ280"/>
    <mergeCell ref="BA53:BA58"/>
    <mergeCell ref="BP203:BP208"/>
    <mergeCell ref="BQ203:BQ208"/>
    <mergeCell ref="BR203:BR208"/>
    <mergeCell ref="BI209:BI214"/>
    <mergeCell ref="BJ209:BJ214"/>
    <mergeCell ref="BK209:BK214"/>
    <mergeCell ref="BL209:BL214"/>
    <mergeCell ref="BM209:BM214"/>
    <mergeCell ref="BN209:BN214"/>
    <mergeCell ref="BO209:BO214"/>
    <mergeCell ref="BP209:BP214"/>
    <mergeCell ref="BQ209:BQ214"/>
    <mergeCell ref="BI215:BI220"/>
    <mergeCell ref="BJ215:BJ220"/>
    <mergeCell ref="BK215:BK220"/>
    <mergeCell ref="BL215:BL220"/>
    <mergeCell ref="BM215:BM220"/>
    <mergeCell ref="BN215:BN220"/>
    <mergeCell ref="BO215:BO220"/>
    <mergeCell ref="BI197:BI202"/>
    <mergeCell ref="BJ197:BJ202"/>
    <mergeCell ref="BK197:BK202"/>
    <mergeCell ref="BL197:BL202"/>
    <mergeCell ref="BM197:BM202"/>
    <mergeCell ref="BN197:BN202"/>
    <mergeCell ref="BO197:BO202"/>
    <mergeCell ref="BP197:BP202"/>
    <mergeCell ref="AS203:AS208"/>
    <mergeCell ref="AT203:AT208"/>
    <mergeCell ref="AU203:AU208"/>
    <mergeCell ref="AV203:AV208"/>
    <mergeCell ref="AW203:AW208"/>
    <mergeCell ref="AX203:AX208"/>
    <mergeCell ref="AY203:AY208"/>
    <mergeCell ref="AZ203:AZ208"/>
    <mergeCell ref="BA203:BA208"/>
    <mergeCell ref="BI203:BI208"/>
    <mergeCell ref="BJ203:BJ208"/>
    <mergeCell ref="BK203:BK208"/>
    <mergeCell ref="BL203:BL208"/>
    <mergeCell ref="BM203:BM208"/>
    <mergeCell ref="BC203:BC208"/>
    <mergeCell ref="BD203:BD208"/>
    <mergeCell ref="BE203:BE208"/>
    <mergeCell ref="BF203:BF208"/>
    <mergeCell ref="BG203:BG208"/>
    <mergeCell ref="BH203:BH208"/>
    <mergeCell ref="BI191:BI196"/>
    <mergeCell ref="BJ191:BJ196"/>
    <mergeCell ref="BK191:BK196"/>
    <mergeCell ref="BL191:BL196"/>
    <mergeCell ref="BM191:BM196"/>
    <mergeCell ref="BN191:BN196"/>
    <mergeCell ref="BO191:BO196"/>
    <mergeCell ref="BP191:BP196"/>
    <mergeCell ref="BN203:BN208"/>
    <mergeCell ref="BO203:BO208"/>
    <mergeCell ref="AZ197:AZ202"/>
    <mergeCell ref="AS185:AS190"/>
    <mergeCell ref="AT185:AT190"/>
    <mergeCell ref="AU185:AU190"/>
    <mergeCell ref="AV185:AV190"/>
    <mergeCell ref="AW185:AW190"/>
    <mergeCell ref="AX185:AX190"/>
    <mergeCell ref="AY185:AY190"/>
    <mergeCell ref="BA185:BA190"/>
    <mergeCell ref="BI185:BI190"/>
    <mergeCell ref="BJ185:BJ190"/>
    <mergeCell ref="BK185:BK190"/>
    <mergeCell ref="BL185:BL190"/>
    <mergeCell ref="BM185:BM190"/>
    <mergeCell ref="BN185:BN190"/>
    <mergeCell ref="BO185:BO190"/>
    <mergeCell ref="AS197:AS202"/>
    <mergeCell ref="AT197:AT202"/>
    <mergeCell ref="AU197:AU202"/>
    <mergeCell ref="AV197:AV202"/>
    <mergeCell ref="AW197:AW202"/>
    <mergeCell ref="BA197:BA202"/>
    <mergeCell ref="BI173:BI178"/>
    <mergeCell ref="BJ173:BJ178"/>
    <mergeCell ref="BK173:BK178"/>
    <mergeCell ref="BL173:BL178"/>
    <mergeCell ref="BM173:BM178"/>
    <mergeCell ref="BN173:BN178"/>
    <mergeCell ref="BO173:BO178"/>
    <mergeCell ref="BP173:BP178"/>
    <mergeCell ref="AS179:AS184"/>
    <mergeCell ref="AT179:AT184"/>
    <mergeCell ref="AU179:AU184"/>
    <mergeCell ref="AV179:AV184"/>
    <mergeCell ref="AW179:AW184"/>
    <mergeCell ref="AX179:AX184"/>
    <mergeCell ref="AY179:AY184"/>
    <mergeCell ref="BA179:BA184"/>
    <mergeCell ref="BI179:BI184"/>
    <mergeCell ref="BJ179:BJ184"/>
    <mergeCell ref="BK179:BK184"/>
    <mergeCell ref="BL179:BL184"/>
    <mergeCell ref="BM179:BM184"/>
    <mergeCell ref="BN179:BN184"/>
    <mergeCell ref="BO179:BO184"/>
    <mergeCell ref="BP179:BP184"/>
    <mergeCell ref="AT173:AT178"/>
    <mergeCell ref="AU173:AU178"/>
    <mergeCell ref="AV173:AV178"/>
    <mergeCell ref="AW173:AW178"/>
    <mergeCell ref="AX173:AX178"/>
    <mergeCell ref="AY173:AY178"/>
    <mergeCell ref="BA173:BA178"/>
    <mergeCell ref="BB173:BB178"/>
    <mergeCell ref="X9:X10"/>
    <mergeCell ref="Y9:AB9"/>
    <mergeCell ref="A11:A16"/>
    <mergeCell ref="C11:C16"/>
    <mergeCell ref="BA11:BA16"/>
    <mergeCell ref="BA17:BA22"/>
    <mergeCell ref="BA9:BA10"/>
    <mergeCell ref="A1:A3"/>
    <mergeCell ref="L2:O2"/>
    <mergeCell ref="L3:O3"/>
    <mergeCell ref="L4:O4"/>
    <mergeCell ref="K1:O1"/>
    <mergeCell ref="AL7:AP7"/>
    <mergeCell ref="A9:A10"/>
    <mergeCell ref="C9:C10"/>
    <mergeCell ref="D9:D10"/>
    <mergeCell ref="E9:E10"/>
    <mergeCell ref="F9:F10"/>
    <mergeCell ref="H9:H10"/>
    <mergeCell ref="J8:K8"/>
    <mergeCell ref="J9:J10"/>
    <mergeCell ref="K9:K10"/>
    <mergeCell ref="X8:AP8"/>
    <mergeCell ref="AO9:AO10"/>
    <mergeCell ref="AP9:AP10"/>
    <mergeCell ref="AC9:AG9"/>
    <mergeCell ref="AH9:AK9"/>
    <mergeCell ref="AQ8:AZ8"/>
    <mergeCell ref="AT11:AT16"/>
    <mergeCell ref="AT17:AT22"/>
    <mergeCell ref="D11:D16"/>
    <mergeCell ref="E11:E16"/>
    <mergeCell ref="F11:F16"/>
    <mergeCell ref="H11:H16"/>
    <mergeCell ref="I11:I16"/>
    <mergeCell ref="J11:J16"/>
    <mergeCell ref="K11:K16"/>
    <mergeCell ref="G11:G16"/>
    <mergeCell ref="G9:G10"/>
    <mergeCell ref="T11:T16"/>
    <mergeCell ref="U11:U16"/>
    <mergeCell ref="V11:V16"/>
    <mergeCell ref="W11:W16"/>
    <mergeCell ref="F5:H6"/>
    <mergeCell ref="L8:W8"/>
    <mergeCell ref="L11:L16"/>
    <mergeCell ref="M11:M16"/>
    <mergeCell ref="N11:N16"/>
    <mergeCell ref="O11:O16"/>
    <mergeCell ref="P11:P16"/>
    <mergeCell ref="A8:H8"/>
    <mergeCell ref="L9:O9"/>
    <mergeCell ref="P9:R9"/>
    <mergeCell ref="S9:U9"/>
    <mergeCell ref="V9:W9"/>
    <mergeCell ref="Q11:Q16"/>
    <mergeCell ref="R11:R16"/>
    <mergeCell ref="S11:S16"/>
    <mergeCell ref="S17:S22"/>
    <mergeCell ref="T17:T22"/>
    <mergeCell ref="U17:U22"/>
    <mergeCell ref="V17:V22"/>
    <mergeCell ref="W17:W22"/>
    <mergeCell ref="N17:N22"/>
    <mergeCell ref="O17:O22"/>
    <mergeCell ref="P17:P22"/>
    <mergeCell ref="Q17:Q22"/>
    <mergeCell ref="R17:R22"/>
    <mergeCell ref="H17:H22"/>
    <mergeCell ref="J17:J22"/>
    <mergeCell ref="K17:K22"/>
    <mergeCell ref="L17:L22"/>
    <mergeCell ref="M17:M22"/>
    <mergeCell ref="A17:A22"/>
    <mergeCell ref="C17:C22"/>
    <mergeCell ref="D17:D22"/>
    <mergeCell ref="E17:E22"/>
    <mergeCell ref="F17:F22"/>
    <mergeCell ref="G17:G22"/>
    <mergeCell ref="S23:S28"/>
    <mergeCell ref="T23:T28"/>
    <mergeCell ref="U23:U28"/>
    <mergeCell ref="V23:V28"/>
    <mergeCell ref="W23:W28"/>
    <mergeCell ref="N23:N28"/>
    <mergeCell ref="O23:O28"/>
    <mergeCell ref="P23:P28"/>
    <mergeCell ref="Q23:Q28"/>
    <mergeCell ref="R23:R28"/>
    <mergeCell ref="H23:H28"/>
    <mergeCell ref="J23:J28"/>
    <mergeCell ref="K23:K28"/>
    <mergeCell ref="M23:M28"/>
    <mergeCell ref="L23:L28"/>
    <mergeCell ref="A23:A28"/>
    <mergeCell ref="C23:C28"/>
    <mergeCell ref="D23:D28"/>
    <mergeCell ref="E23:E28"/>
    <mergeCell ref="F23:F28"/>
    <mergeCell ref="G23:G28"/>
    <mergeCell ref="I23:I28"/>
    <mergeCell ref="T29:T34"/>
    <mergeCell ref="U29:U34"/>
    <mergeCell ref="V29:V34"/>
    <mergeCell ref="W29:W34"/>
    <mergeCell ref="N29:N34"/>
    <mergeCell ref="O29:O34"/>
    <mergeCell ref="P29:P34"/>
    <mergeCell ref="Q29:Q34"/>
    <mergeCell ref="R29:R34"/>
    <mergeCell ref="H29:H34"/>
    <mergeCell ref="J29:J34"/>
    <mergeCell ref="K29:K34"/>
    <mergeCell ref="L29:L34"/>
    <mergeCell ref="M29:M34"/>
    <mergeCell ref="A29:A34"/>
    <mergeCell ref="C29:C34"/>
    <mergeCell ref="D29:D34"/>
    <mergeCell ref="E29:E34"/>
    <mergeCell ref="F29:F34"/>
    <mergeCell ref="G29:G34"/>
    <mergeCell ref="A35:A40"/>
    <mergeCell ref="C35:C40"/>
    <mergeCell ref="D35:D40"/>
    <mergeCell ref="E35:E40"/>
    <mergeCell ref="F35:F40"/>
    <mergeCell ref="D41:D46"/>
    <mergeCell ref="E41:E46"/>
    <mergeCell ref="D47:D52"/>
    <mergeCell ref="E47:E52"/>
    <mergeCell ref="G35:G40"/>
    <mergeCell ref="G41:G46"/>
    <mergeCell ref="G47:G52"/>
    <mergeCell ref="C41:C46"/>
    <mergeCell ref="C47:C52"/>
    <mergeCell ref="B41:B46"/>
    <mergeCell ref="B47:B52"/>
    <mergeCell ref="S29:S34"/>
    <mergeCell ref="A41:A46"/>
    <mergeCell ref="A47:A52"/>
    <mergeCell ref="F41:F46"/>
    <mergeCell ref="F47:F52"/>
    <mergeCell ref="H41:H46"/>
    <mergeCell ref="H47:H52"/>
    <mergeCell ref="M47:M52"/>
    <mergeCell ref="N47:N52"/>
    <mergeCell ref="R35:R40"/>
    <mergeCell ref="S35:S40"/>
    <mergeCell ref="A53:A58"/>
    <mergeCell ref="A59:A64"/>
    <mergeCell ref="A65:A70"/>
    <mergeCell ref="D53:D58"/>
    <mergeCell ref="E53:E58"/>
    <mergeCell ref="C53:C58"/>
    <mergeCell ref="C59:C64"/>
    <mergeCell ref="C65:C70"/>
    <mergeCell ref="K65:K70"/>
    <mergeCell ref="L65:L70"/>
    <mergeCell ref="M65:M70"/>
    <mergeCell ref="P35:P40"/>
    <mergeCell ref="Q35:Q40"/>
    <mergeCell ref="N41:N46"/>
    <mergeCell ref="K41:K46"/>
    <mergeCell ref="K47:K52"/>
    <mergeCell ref="K53:K58"/>
    <mergeCell ref="K59:K64"/>
    <mergeCell ref="L59:L64"/>
    <mergeCell ref="M59:M64"/>
    <mergeCell ref="N59:N64"/>
    <mergeCell ref="O59:O64"/>
    <mergeCell ref="G53:G58"/>
    <mergeCell ref="G59:G64"/>
    <mergeCell ref="G65:G70"/>
    <mergeCell ref="F53:F58"/>
    <mergeCell ref="D59:D64"/>
    <mergeCell ref="E59:E64"/>
    <mergeCell ref="F59:F64"/>
    <mergeCell ref="D65:D70"/>
    <mergeCell ref="E65:E70"/>
    <mergeCell ref="F65:F70"/>
    <mergeCell ref="T35:T40"/>
    <mergeCell ref="N65:N70"/>
    <mergeCell ref="K35:K40"/>
    <mergeCell ref="L35:L40"/>
    <mergeCell ref="M35:M40"/>
    <mergeCell ref="N35:N40"/>
    <mergeCell ref="O35:O40"/>
    <mergeCell ref="H53:H58"/>
    <mergeCell ref="H59:H64"/>
    <mergeCell ref="H65:H70"/>
    <mergeCell ref="J35:J40"/>
    <mergeCell ref="J41:J46"/>
    <mergeCell ref="J47:J52"/>
    <mergeCell ref="J53:J58"/>
    <mergeCell ref="J59:J64"/>
    <mergeCell ref="J65:J70"/>
    <mergeCell ref="H35:H40"/>
    <mergeCell ref="L47:L52"/>
    <mergeCell ref="L41:L46"/>
    <mergeCell ref="M41:M46"/>
    <mergeCell ref="O47:O52"/>
    <mergeCell ref="O65:O70"/>
    <mergeCell ref="P65:P70"/>
    <mergeCell ref="Q65:Q70"/>
    <mergeCell ref="W41:W46"/>
    <mergeCell ref="S65:S70"/>
    <mergeCell ref="T65:T70"/>
    <mergeCell ref="U65:U70"/>
    <mergeCell ref="V65:V70"/>
    <mergeCell ref="W65:W70"/>
    <mergeCell ref="V59:V64"/>
    <mergeCell ref="W59:W64"/>
    <mergeCell ref="V47:V52"/>
    <mergeCell ref="W47:W52"/>
    <mergeCell ref="V53:V58"/>
    <mergeCell ref="R41:R46"/>
    <mergeCell ref="S41:S46"/>
    <mergeCell ref="T41:T46"/>
    <mergeCell ref="W53:W58"/>
    <mergeCell ref="R47:R52"/>
    <mergeCell ref="S47:S52"/>
    <mergeCell ref="T47:T52"/>
    <mergeCell ref="U47:U52"/>
    <mergeCell ref="R59:R64"/>
    <mergeCell ref="S59:S64"/>
    <mergeCell ref="T59:T64"/>
    <mergeCell ref="U59:U64"/>
    <mergeCell ref="R65:R70"/>
    <mergeCell ref="AP11:AP16"/>
    <mergeCell ref="AO17:AO22"/>
    <mergeCell ref="AP17:AP22"/>
    <mergeCell ref="AO23:AO28"/>
    <mergeCell ref="AP23:AP28"/>
    <mergeCell ref="AO47:AO52"/>
    <mergeCell ref="AP47:AP52"/>
    <mergeCell ref="AO53:AO58"/>
    <mergeCell ref="AP53:AP58"/>
    <mergeCell ref="P59:P64"/>
    <mergeCell ref="L53:L58"/>
    <mergeCell ref="M53:M58"/>
    <mergeCell ref="N53:N58"/>
    <mergeCell ref="O53:O58"/>
    <mergeCell ref="P53:P58"/>
    <mergeCell ref="Q53:Q58"/>
    <mergeCell ref="R53:R58"/>
    <mergeCell ref="S53:S58"/>
    <mergeCell ref="T53:T58"/>
    <mergeCell ref="U53:U58"/>
    <mergeCell ref="Q47:Q52"/>
    <mergeCell ref="O41:O46"/>
    <mergeCell ref="P41:P46"/>
    <mergeCell ref="Q41:Q46"/>
    <mergeCell ref="Q59:Q64"/>
    <mergeCell ref="AO59:AO64"/>
    <mergeCell ref="P47:P52"/>
    <mergeCell ref="U35:U40"/>
    <mergeCell ref="V35:V40"/>
    <mergeCell ref="W35:W40"/>
    <mergeCell ref="U41:U46"/>
    <mergeCell ref="V41:V46"/>
    <mergeCell ref="D71:D76"/>
    <mergeCell ref="E71:E76"/>
    <mergeCell ref="F71:F76"/>
    <mergeCell ref="H71:H76"/>
    <mergeCell ref="J71:J76"/>
    <mergeCell ref="K71:K76"/>
    <mergeCell ref="L71:L76"/>
    <mergeCell ref="G71:G76"/>
    <mergeCell ref="W71:W76"/>
    <mergeCell ref="AO71:AO76"/>
    <mergeCell ref="AP71:AP76"/>
    <mergeCell ref="A77:A82"/>
    <mergeCell ref="C77:C82"/>
    <mergeCell ref="D77:D82"/>
    <mergeCell ref="E77:E82"/>
    <mergeCell ref="F77:F82"/>
    <mergeCell ref="H77:H82"/>
    <mergeCell ref="J77:J82"/>
    <mergeCell ref="K77:K82"/>
    <mergeCell ref="L77:L82"/>
    <mergeCell ref="M77:M82"/>
    <mergeCell ref="N77:N82"/>
    <mergeCell ref="O77:O82"/>
    <mergeCell ref="P77:P82"/>
    <mergeCell ref="R71:R76"/>
    <mergeCell ref="S71:S76"/>
    <mergeCell ref="T71:T76"/>
    <mergeCell ref="U71:U76"/>
    <mergeCell ref="V71:V76"/>
    <mergeCell ref="V77:V82"/>
    <mergeCell ref="M71:M76"/>
    <mergeCell ref="N71:N76"/>
    <mergeCell ref="O71:O76"/>
    <mergeCell ref="P71:P76"/>
    <mergeCell ref="Q71:Q76"/>
    <mergeCell ref="H89:H94"/>
    <mergeCell ref="J89:J94"/>
    <mergeCell ref="K89:K94"/>
    <mergeCell ref="L89:L94"/>
    <mergeCell ref="M89:M94"/>
    <mergeCell ref="AP77:AP82"/>
    <mergeCell ref="A83:A88"/>
    <mergeCell ref="C83:C88"/>
    <mergeCell ref="D83:D88"/>
    <mergeCell ref="E83:E88"/>
    <mergeCell ref="F83:F88"/>
    <mergeCell ref="H83:H88"/>
    <mergeCell ref="J83:J88"/>
    <mergeCell ref="K83:K88"/>
    <mergeCell ref="L83:L88"/>
    <mergeCell ref="M83:M88"/>
    <mergeCell ref="N83:N88"/>
    <mergeCell ref="O83:O88"/>
    <mergeCell ref="Q77:Q82"/>
    <mergeCell ref="R77:R82"/>
    <mergeCell ref="S77:S82"/>
    <mergeCell ref="T77:T82"/>
    <mergeCell ref="U77:U82"/>
    <mergeCell ref="U83:U88"/>
    <mergeCell ref="V83:V88"/>
    <mergeCell ref="A71:A76"/>
    <mergeCell ref="C71:C76"/>
    <mergeCell ref="T89:T94"/>
    <mergeCell ref="U89:U94"/>
    <mergeCell ref="AO95:AO100"/>
    <mergeCell ref="AP95:AP100"/>
    <mergeCell ref="T95:T100"/>
    <mergeCell ref="Q83:Q88"/>
    <mergeCell ref="R83:R88"/>
    <mergeCell ref="S83:S88"/>
    <mergeCell ref="T83:T88"/>
    <mergeCell ref="Q89:Q94"/>
    <mergeCell ref="R89:R94"/>
    <mergeCell ref="W89:W94"/>
    <mergeCell ref="N89:N94"/>
    <mergeCell ref="O89:O94"/>
    <mergeCell ref="P89:P94"/>
    <mergeCell ref="W77:W82"/>
    <mergeCell ref="AO77:AO82"/>
    <mergeCell ref="A89:A94"/>
    <mergeCell ref="C89:C94"/>
    <mergeCell ref="D89:D94"/>
    <mergeCell ref="E89:E94"/>
    <mergeCell ref="F89:F94"/>
    <mergeCell ref="G83:G88"/>
    <mergeCell ref="G89:G94"/>
    <mergeCell ref="M101:M106"/>
    <mergeCell ref="N101:N106"/>
    <mergeCell ref="O101:O106"/>
    <mergeCell ref="P101:P106"/>
    <mergeCell ref="R95:R100"/>
    <mergeCell ref="S95:S100"/>
    <mergeCell ref="Q101:Q106"/>
    <mergeCell ref="R101:R106"/>
    <mergeCell ref="S101:S106"/>
    <mergeCell ref="T101:T106"/>
    <mergeCell ref="A101:A106"/>
    <mergeCell ref="C101:C106"/>
    <mergeCell ref="D101:D106"/>
    <mergeCell ref="E101:E106"/>
    <mergeCell ref="F101:F106"/>
    <mergeCell ref="H101:H106"/>
    <mergeCell ref="J101:J106"/>
    <mergeCell ref="K101:K106"/>
    <mergeCell ref="L101:L106"/>
    <mergeCell ref="A95:A100"/>
    <mergeCell ref="C95:C100"/>
    <mergeCell ref="D95:D100"/>
    <mergeCell ref="E95:E100"/>
    <mergeCell ref="F95:F100"/>
    <mergeCell ref="H95:H100"/>
    <mergeCell ref="J95:J100"/>
    <mergeCell ref="K95:K100"/>
    <mergeCell ref="G95:G100"/>
    <mergeCell ref="G101:G106"/>
    <mergeCell ref="A113:A118"/>
    <mergeCell ref="C113:C118"/>
    <mergeCell ref="D113:D118"/>
    <mergeCell ref="E113:E118"/>
    <mergeCell ref="F113:F118"/>
    <mergeCell ref="V107:V112"/>
    <mergeCell ref="W107:W112"/>
    <mergeCell ref="AO107:AO112"/>
    <mergeCell ref="AP107:AP112"/>
    <mergeCell ref="P107:P112"/>
    <mergeCell ref="Q107:Q112"/>
    <mergeCell ref="R107:R112"/>
    <mergeCell ref="S107:S112"/>
    <mergeCell ref="T107:T112"/>
    <mergeCell ref="N113:N118"/>
    <mergeCell ref="O113:O118"/>
    <mergeCell ref="P113:P118"/>
    <mergeCell ref="Q113:Q118"/>
    <mergeCell ref="R113:R118"/>
    <mergeCell ref="H113:H118"/>
    <mergeCell ref="J113:J118"/>
    <mergeCell ref="K113:K118"/>
    <mergeCell ref="L113:L118"/>
    <mergeCell ref="M113:M118"/>
    <mergeCell ref="A107:A112"/>
    <mergeCell ref="C107:C112"/>
    <mergeCell ref="D107:D112"/>
    <mergeCell ref="E107:E112"/>
    <mergeCell ref="F107:F112"/>
    <mergeCell ref="H107:H112"/>
    <mergeCell ref="J107:J112"/>
    <mergeCell ref="K107:K112"/>
    <mergeCell ref="BS9:BU9"/>
    <mergeCell ref="W119:W124"/>
    <mergeCell ref="AO119:AO124"/>
    <mergeCell ref="AP119:AP124"/>
    <mergeCell ref="AO113:AO118"/>
    <mergeCell ref="AP113:AP118"/>
    <mergeCell ref="S113:S118"/>
    <mergeCell ref="T113:T118"/>
    <mergeCell ref="U113:U118"/>
    <mergeCell ref="V113:V118"/>
    <mergeCell ref="W113:W118"/>
    <mergeCell ref="U95:U100"/>
    <mergeCell ref="V95:V100"/>
    <mergeCell ref="V101:V106"/>
    <mergeCell ref="W101:W106"/>
    <mergeCell ref="AO101:AO106"/>
    <mergeCell ref="S119:S124"/>
    <mergeCell ref="T119:T124"/>
    <mergeCell ref="U119:U124"/>
    <mergeCell ref="V119:V124"/>
    <mergeCell ref="AP101:AP106"/>
    <mergeCell ref="U101:U106"/>
    <mergeCell ref="W95:W100"/>
    <mergeCell ref="AO89:AO94"/>
    <mergeCell ref="AP89:AP94"/>
    <mergeCell ref="AQ9:AZ9"/>
    <mergeCell ref="AQ11:AQ16"/>
    <mergeCell ref="AR11:AR16"/>
    <mergeCell ref="AS11:AS16"/>
    <mergeCell ref="W83:W88"/>
    <mergeCell ref="AO83:AO88"/>
    <mergeCell ref="AP83:AP88"/>
    <mergeCell ref="AU11:AU16"/>
    <mergeCell ref="AV11:AV16"/>
    <mergeCell ref="AW11:AW16"/>
    <mergeCell ref="AX11:AX16"/>
    <mergeCell ref="AY11:AY16"/>
    <mergeCell ref="AZ11:AZ16"/>
    <mergeCell ref="G77:G82"/>
    <mergeCell ref="R119:R124"/>
    <mergeCell ref="M119:M124"/>
    <mergeCell ref="N119:N124"/>
    <mergeCell ref="O119:O124"/>
    <mergeCell ref="P119:P124"/>
    <mergeCell ref="Q119:Q124"/>
    <mergeCell ref="M107:M112"/>
    <mergeCell ref="N107:N112"/>
    <mergeCell ref="O107:O112"/>
    <mergeCell ref="U107:U112"/>
    <mergeCell ref="V89:V94"/>
    <mergeCell ref="AQ23:AQ28"/>
    <mergeCell ref="AR23:AR28"/>
    <mergeCell ref="AS23:AS28"/>
    <mergeCell ref="AU23:AU28"/>
    <mergeCell ref="L119:L124"/>
    <mergeCell ref="L107:L112"/>
    <mergeCell ref="P83:P88"/>
    <mergeCell ref="L95:L100"/>
    <mergeCell ref="M95:M100"/>
    <mergeCell ref="N95:N100"/>
    <mergeCell ref="O95:O100"/>
    <mergeCell ref="P95:P100"/>
    <mergeCell ref="Q95:Q100"/>
    <mergeCell ref="S89:S94"/>
    <mergeCell ref="AV23:AV28"/>
    <mergeCell ref="AW23:AW28"/>
    <mergeCell ref="AX23:AX28"/>
    <mergeCell ref="AY23:AY28"/>
    <mergeCell ref="AZ23:AZ28"/>
    <mergeCell ref="AQ17:AQ22"/>
    <mergeCell ref="AR17:AR22"/>
    <mergeCell ref="AS17:AS22"/>
    <mergeCell ref="AU17:AU22"/>
    <mergeCell ref="AV17:AV22"/>
    <mergeCell ref="AW17:AW22"/>
    <mergeCell ref="AX17:AX22"/>
    <mergeCell ref="AY17:AY22"/>
    <mergeCell ref="AZ17:AZ22"/>
    <mergeCell ref="AQ35:AQ40"/>
    <mergeCell ref="AR35:AR40"/>
    <mergeCell ref="AS35:AS40"/>
    <mergeCell ref="AU35:AU40"/>
    <mergeCell ref="AV35:AV40"/>
    <mergeCell ref="AW35:AW40"/>
    <mergeCell ref="AX35:AX40"/>
    <mergeCell ref="AY35:AY40"/>
    <mergeCell ref="AZ35:AZ40"/>
    <mergeCell ref="AQ29:AQ34"/>
    <mergeCell ref="AR29:AR34"/>
    <mergeCell ref="AS29:AS34"/>
    <mergeCell ref="AU29:AU34"/>
    <mergeCell ref="AV29:AV34"/>
    <mergeCell ref="AW29:AW34"/>
    <mergeCell ref="AX29:AX34"/>
    <mergeCell ref="AY29:AY34"/>
    <mergeCell ref="AZ29:AZ34"/>
    <mergeCell ref="AV47:AV52"/>
    <mergeCell ref="AW47:AW52"/>
    <mergeCell ref="AX47:AX52"/>
    <mergeCell ref="AY47:AY52"/>
    <mergeCell ref="AZ47:AZ52"/>
    <mergeCell ref="AQ41:AQ46"/>
    <mergeCell ref="AR41:AR46"/>
    <mergeCell ref="AS41:AS46"/>
    <mergeCell ref="AU41:AU46"/>
    <mergeCell ref="AV41:AV46"/>
    <mergeCell ref="AW41:AW46"/>
    <mergeCell ref="AX41:AX46"/>
    <mergeCell ref="AY41:AY46"/>
    <mergeCell ref="AZ41:AZ46"/>
    <mergeCell ref="AT41:AT46"/>
    <mergeCell ref="AS47:AS52"/>
    <mergeCell ref="AU47:AU52"/>
    <mergeCell ref="AT47:AT52"/>
    <mergeCell ref="AV59:AV64"/>
    <mergeCell ref="AW59:AW64"/>
    <mergeCell ref="AX59:AX64"/>
    <mergeCell ref="AY59:AY64"/>
    <mergeCell ref="AZ59:AZ64"/>
    <mergeCell ref="AQ53:AQ58"/>
    <mergeCell ref="AR53:AR58"/>
    <mergeCell ref="AV53:AV58"/>
    <mergeCell ref="AW53:AW58"/>
    <mergeCell ref="AX53:AX58"/>
    <mergeCell ref="AY53:AY58"/>
    <mergeCell ref="AZ53:AZ58"/>
    <mergeCell ref="AT59:AT64"/>
    <mergeCell ref="AU71:AU76"/>
    <mergeCell ref="AV71:AV76"/>
    <mergeCell ref="AW71:AW76"/>
    <mergeCell ref="AX71:AX76"/>
    <mergeCell ref="AY71:AY76"/>
    <mergeCell ref="AZ71:AZ76"/>
    <mergeCell ref="AQ65:AQ70"/>
    <mergeCell ref="AR65:AR70"/>
    <mergeCell ref="AS65:AS70"/>
    <mergeCell ref="AS53:AS58"/>
    <mergeCell ref="AU53:AU58"/>
    <mergeCell ref="AT53:AT58"/>
    <mergeCell ref="BO23:BO28"/>
    <mergeCell ref="BP23:BP28"/>
    <mergeCell ref="BQ23:BQ28"/>
    <mergeCell ref="BI17:BI22"/>
    <mergeCell ref="BJ17:BJ22"/>
    <mergeCell ref="BK17:BK22"/>
    <mergeCell ref="BL17:BL22"/>
    <mergeCell ref="BM17:BM22"/>
    <mergeCell ref="BN17:BN22"/>
    <mergeCell ref="BO17:BO22"/>
    <mergeCell ref="BP17:BP22"/>
    <mergeCell ref="BQ17:BQ22"/>
    <mergeCell ref="BI8:BQ8"/>
    <mergeCell ref="BI9:BQ9"/>
    <mergeCell ref="BI11:BI16"/>
    <mergeCell ref="BJ11:BJ16"/>
    <mergeCell ref="BK11:BK16"/>
    <mergeCell ref="BL11:BL16"/>
    <mergeCell ref="BM11:BM16"/>
    <mergeCell ref="BN11:BN16"/>
    <mergeCell ref="BO11:BO16"/>
    <mergeCell ref="BP11:BP16"/>
    <mergeCell ref="BQ11:BQ16"/>
    <mergeCell ref="BO41:BO46"/>
    <mergeCell ref="BP41:BP46"/>
    <mergeCell ref="BQ41:BQ46"/>
    <mergeCell ref="BK36:BK40"/>
    <mergeCell ref="BL36:BL40"/>
    <mergeCell ref="BM36:BM40"/>
    <mergeCell ref="BN36:BN40"/>
    <mergeCell ref="BO36:BO40"/>
    <mergeCell ref="BP36:BP40"/>
    <mergeCell ref="BI29:BI34"/>
    <mergeCell ref="BJ29:BJ34"/>
    <mergeCell ref="BK29:BK34"/>
    <mergeCell ref="BL29:BL34"/>
    <mergeCell ref="BM29:BM34"/>
    <mergeCell ref="BN29:BN34"/>
    <mergeCell ref="BO29:BO34"/>
    <mergeCell ref="BP29:BP34"/>
    <mergeCell ref="BQ29:BQ34"/>
    <mergeCell ref="BJ36:BJ40"/>
    <mergeCell ref="BQ35:BQ40"/>
    <mergeCell ref="BO59:BO64"/>
    <mergeCell ref="BP59:BP64"/>
    <mergeCell ref="BQ59:BQ64"/>
    <mergeCell ref="BI53:BI58"/>
    <mergeCell ref="BJ53:BJ58"/>
    <mergeCell ref="BK53:BK58"/>
    <mergeCell ref="BL53:BL58"/>
    <mergeCell ref="BM53:BM58"/>
    <mergeCell ref="BN53:BN58"/>
    <mergeCell ref="BO53:BO58"/>
    <mergeCell ref="BP53:BP58"/>
    <mergeCell ref="BQ53:BQ58"/>
    <mergeCell ref="BI47:BI52"/>
    <mergeCell ref="BJ47:BJ52"/>
    <mergeCell ref="BK47:BK52"/>
    <mergeCell ref="BL47:BL52"/>
    <mergeCell ref="BM47:BM52"/>
    <mergeCell ref="BN47:BN52"/>
    <mergeCell ref="BO47:BO52"/>
    <mergeCell ref="BP47:BP52"/>
    <mergeCell ref="BQ47:BQ52"/>
    <mergeCell ref="BO77:BO82"/>
    <mergeCell ref="BP77:BP82"/>
    <mergeCell ref="BQ77:BQ82"/>
    <mergeCell ref="BI71:BI76"/>
    <mergeCell ref="BJ71:BJ76"/>
    <mergeCell ref="BK71:BK76"/>
    <mergeCell ref="BL71:BL76"/>
    <mergeCell ref="BM71:BM76"/>
    <mergeCell ref="BN71:BN76"/>
    <mergeCell ref="BO71:BO76"/>
    <mergeCell ref="BP71:BP76"/>
    <mergeCell ref="BQ71:BQ76"/>
    <mergeCell ref="BI65:BI70"/>
    <mergeCell ref="BJ65:BJ70"/>
    <mergeCell ref="BK65:BK70"/>
    <mergeCell ref="BL65:BL70"/>
    <mergeCell ref="BM65:BM70"/>
    <mergeCell ref="BN65:BN70"/>
    <mergeCell ref="BO65:BO70"/>
    <mergeCell ref="BP65:BP70"/>
    <mergeCell ref="BQ65:BQ70"/>
    <mergeCell ref="B1:D3"/>
    <mergeCell ref="B5:D5"/>
    <mergeCell ref="B6:E6"/>
    <mergeCell ref="B9:B10"/>
    <mergeCell ref="B11:B16"/>
    <mergeCell ref="B17:B22"/>
    <mergeCell ref="B23:B28"/>
    <mergeCell ref="B29:B34"/>
    <mergeCell ref="B35:B40"/>
    <mergeCell ref="Y17:Y22"/>
    <mergeCell ref="Y11:Y16"/>
    <mergeCell ref="Z11:Z16"/>
    <mergeCell ref="AA11:AA16"/>
    <mergeCell ref="BK77:BK82"/>
    <mergeCell ref="BL77:BL82"/>
    <mergeCell ref="BM77:BM82"/>
    <mergeCell ref="BN77:BN82"/>
    <mergeCell ref="BK59:BK64"/>
    <mergeCell ref="BL59:BL64"/>
    <mergeCell ref="BM59:BM64"/>
    <mergeCell ref="BN59:BN64"/>
    <mergeCell ref="BK41:BK46"/>
    <mergeCell ref="BL41:BL46"/>
    <mergeCell ref="BM41:BM46"/>
    <mergeCell ref="BN41:BN46"/>
    <mergeCell ref="BK23:BK28"/>
    <mergeCell ref="BL23:BL28"/>
    <mergeCell ref="BM23:BM28"/>
    <mergeCell ref="BN23:BN28"/>
    <mergeCell ref="AZ65:AZ70"/>
    <mergeCell ref="AT65:AT70"/>
    <mergeCell ref="AT71:AT76"/>
    <mergeCell ref="Z17:Z22"/>
    <mergeCell ref="AA17:AA22"/>
    <mergeCell ref="AB17:AB22"/>
    <mergeCell ref="B53:B58"/>
    <mergeCell ref="BI77:BI82"/>
    <mergeCell ref="BJ77:BJ82"/>
    <mergeCell ref="BI59:BI64"/>
    <mergeCell ref="BJ59:BJ64"/>
    <mergeCell ref="BI41:BI46"/>
    <mergeCell ref="BJ41:BJ46"/>
    <mergeCell ref="BI23:BI28"/>
    <mergeCell ref="BJ23:BJ28"/>
    <mergeCell ref="AR71:AR76"/>
    <mergeCell ref="AQ77:AQ82"/>
    <mergeCell ref="AR77:AR82"/>
    <mergeCell ref="AS77:AS82"/>
    <mergeCell ref="AU77:AU82"/>
    <mergeCell ref="AV77:AV82"/>
    <mergeCell ref="AW77:AW82"/>
    <mergeCell ref="AX77:AX82"/>
    <mergeCell ref="AY77:AY82"/>
    <mergeCell ref="AZ77:AZ82"/>
    <mergeCell ref="AQ71:AQ76"/>
    <mergeCell ref="AT23:AT28"/>
    <mergeCell ref="BA23:BA28"/>
    <mergeCell ref="AT29:AT34"/>
    <mergeCell ref="BA29:BA34"/>
    <mergeCell ref="AT35:AT40"/>
    <mergeCell ref="BA35:BA40"/>
    <mergeCell ref="BI36:BI40"/>
    <mergeCell ref="AS71:AS76"/>
    <mergeCell ref="B59:B64"/>
    <mergeCell ref="AQ131:AQ136"/>
    <mergeCell ref="AQ137:AQ142"/>
    <mergeCell ref="AQ143:AQ148"/>
    <mergeCell ref="AR83:AR88"/>
    <mergeCell ref="AR89:AR94"/>
    <mergeCell ref="AR95:AR100"/>
    <mergeCell ref="AR101:AR106"/>
    <mergeCell ref="AR107:AR112"/>
    <mergeCell ref="AR113:AR118"/>
    <mergeCell ref="AR119:AR124"/>
    <mergeCell ref="AR125:AR130"/>
    <mergeCell ref="AR131:AR136"/>
    <mergeCell ref="AR137:AR142"/>
    <mergeCell ref="AR143:AR148"/>
    <mergeCell ref="AT119:AT124"/>
    <mergeCell ref="AB11:AB16"/>
    <mergeCell ref="AQ59:AQ64"/>
    <mergeCell ref="AR59:AR64"/>
    <mergeCell ref="AS59:AS64"/>
    <mergeCell ref="AQ47:AQ52"/>
    <mergeCell ref="AR47:AR52"/>
    <mergeCell ref="AP59:AP64"/>
    <mergeCell ref="AO29:AO34"/>
    <mergeCell ref="AP29:AP34"/>
    <mergeCell ref="AO35:AO40"/>
    <mergeCell ref="AP35:AP40"/>
    <mergeCell ref="AO41:AO46"/>
    <mergeCell ref="AP41:AP46"/>
    <mergeCell ref="AO65:AO70"/>
    <mergeCell ref="AP65:AP70"/>
    <mergeCell ref="AO11:AO16"/>
    <mergeCell ref="AS83:AS88"/>
    <mergeCell ref="BA41:BA46"/>
    <mergeCell ref="B83:B88"/>
    <mergeCell ref="B89:B94"/>
    <mergeCell ref="B95:B100"/>
    <mergeCell ref="B101:B106"/>
    <mergeCell ref="B107:B112"/>
    <mergeCell ref="B113:B118"/>
    <mergeCell ref="AQ83:AQ88"/>
    <mergeCell ref="AQ89:AQ94"/>
    <mergeCell ref="AQ95:AQ100"/>
    <mergeCell ref="AQ101:AQ106"/>
    <mergeCell ref="AQ107:AQ112"/>
    <mergeCell ref="AQ113:AQ118"/>
    <mergeCell ref="AU83:AU88"/>
    <mergeCell ref="AV83:AV88"/>
    <mergeCell ref="AW83:AW88"/>
    <mergeCell ref="AX83:AX88"/>
    <mergeCell ref="AT77:AT82"/>
    <mergeCell ref="AT83:AT88"/>
    <mergeCell ref="AT89:AT94"/>
    <mergeCell ref="AT101:AT106"/>
    <mergeCell ref="AT113:AT118"/>
    <mergeCell ref="AZ83:AZ88"/>
    <mergeCell ref="AU65:AU70"/>
    <mergeCell ref="AV65:AV70"/>
    <mergeCell ref="AW65:AW70"/>
    <mergeCell ref="AX65:AX70"/>
    <mergeCell ref="AY65:AY70"/>
    <mergeCell ref="B65:B70"/>
    <mergeCell ref="B71:B76"/>
    <mergeCell ref="B77:B82"/>
    <mergeCell ref="AU59:AU64"/>
    <mergeCell ref="Q125:Q130"/>
    <mergeCell ref="R125:R130"/>
    <mergeCell ref="S125:S130"/>
    <mergeCell ref="A125:A130"/>
    <mergeCell ref="B125:B130"/>
    <mergeCell ref="H125:H130"/>
    <mergeCell ref="C125:C130"/>
    <mergeCell ref="D125:D130"/>
    <mergeCell ref="E125:E130"/>
    <mergeCell ref="F125:F130"/>
    <mergeCell ref="AQ119:AQ124"/>
    <mergeCell ref="AQ125:AQ130"/>
    <mergeCell ref="A119:A124"/>
    <mergeCell ref="C119:C124"/>
    <mergeCell ref="D119:D124"/>
    <mergeCell ref="E119:E124"/>
    <mergeCell ref="F119:F124"/>
    <mergeCell ref="H119:H124"/>
    <mergeCell ref="J119:J124"/>
    <mergeCell ref="K119:K124"/>
    <mergeCell ref="B119:B124"/>
    <mergeCell ref="G119:G124"/>
    <mergeCell ref="G125:G130"/>
    <mergeCell ref="J125:J130"/>
    <mergeCell ref="T125:T130"/>
    <mergeCell ref="U125:U130"/>
    <mergeCell ref="V125:V130"/>
    <mergeCell ref="W125:W130"/>
    <mergeCell ref="AO125:AO130"/>
    <mergeCell ref="AP125:AP130"/>
    <mergeCell ref="K125:K130"/>
    <mergeCell ref="L125:L130"/>
    <mergeCell ref="T131:T136"/>
    <mergeCell ref="U131:U136"/>
    <mergeCell ref="V131:V136"/>
    <mergeCell ref="W131:W136"/>
    <mergeCell ref="AO131:AO136"/>
    <mergeCell ref="AP131:AP136"/>
    <mergeCell ref="K131:K136"/>
    <mergeCell ref="L131:L136"/>
    <mergeCell ref="M131:M136"/>
    <mergeCell ref="N131:N136"/>
    <mergeCell ref="O131:O136"/>
    <mergeCell ref="P131:P136"/>
    <mergeCell ref="Q131:Q136"/>
    <mergeCell ref="R131:R136"/>
    <mergeCell ref="S131:S136"/>
    <mergeCell ref="A131:A136"/>
    <mergeCell ref="B131:B136"/>
    <mergeCell ref="C131:C136"/>
    <mergeCell ref="D131:D136"/>
    <mergeCell ref="E131:E136"/>
    <mergeCell ref="F131:F136"/>
    <mergeCell ref="G131:G136"/>
    <mergeCell ref="H131:H136"/>
    <mergeCell ref="J131:J136"/>
    <mergeCell ref="T137:T142"/>
    <mergeCell ref="U137:U142"/>
    <mergeCell ref="V137:V142"/>
    <mergeCell ref="W137:W142"/>
    <mergeCell ref="AO137:AO142"/>
    <mergeCell ref="AP137:AP142"/>
    <mergeCell ref="K137:K142"/>
    <mergeCell ref="L137:L142"/>
    <mergeCell ref="M137:M142"/>
    <mergeCell ref="N137:N142"/>
    <mergeCell ref="O137:O142"/>
    <mergeCell ref="P137:P142"/>
    <mergeCell ref="Q137:Q142"/>
    <mergeCell ref="R137:R142"/>
    <mergeCell ref="S137:S142"/>
    <mergeCell ref="A137:A142"/>
    <mergeCell ref="B137:B142"/>
    <mergeCell ref="C137:C142"/>
    <mergeCell ref="D137:D142"/>
    <mergeCell ref="E137:E142"/>
    <mergeCell ref="F137:F142"/>
    <mergeCell ref="G137:G142"/>
    <mergeCell ref="H137:H142"/>
    <mergeCell ref="J137:J142"/>
    <mergeCell ref="U143:U148"/>
    <mergeCell ref="V143:V148"/>
    <mergeCell ref="W143:W148"/>
    <mergeCell ref="AO143:AO148"/>
    <mergeCell ref="AP143:AP148"/>
    <mergeCell ref="K143:K148"/>
    <mergeCell ref="L143:L148"/>
    <mergeCell ref="M143:M148"/>
    <mergeCell ref="N143:N148"/>
    <mergeCell ref="O143:O148"/>
    <mergeCell ref="P143:P148"/>
    <mergeCell ref="Q143:Q148"/>
    <mergeCell ref="R143:R148"/>
    <mergeCell ref="S143:S148"/>
    <mergeCell ref="A143:A148"/>
    <mergeCell ref="B143:B148"/>
    <mergeCell ref="C143:C148"/>
    <mergeCell ref="D143:D148"/>
    <mergeCell ref="E143:E148"/>
    <mergeCell ref="F143:F148"/>
    <mergeCell ref="G143:G148"/>
    <mergeCell ref="H143:H148"/>
    <mergeCell ref="J143:J148"/>
    <mergeCell ref="M149:M154"/>
    <mergeCell ref="N149:N154"/>
    <mergeCell ref="O149:O154"/>
    <mergeCell ref="P149:P154"/>
    <mergeCell ref="Q149:Q154"/>
    <mergeCell ref="R149:R154"/>
    <mergeCell ref="S149:S154"/>
    <mergeCell ref="A149:A154"/>
    <mergeCell ref="B149:B154"/>
    <mergeCell ref="C149:C154"/>
    <mergeCell ref="D149:D154"/>
    <mergeCell ref="E149:E154"/>
    <mergeCell ref="F149:F154"/>
    <mergeCell ref="G149:G154"/>
    <mergeCell ref="H149:H154"/>
    <mergeCell ref="J149:J154"/>
    <mergeCell ref="T143:T148"/>
    <mergeCell ref="AQ149:AQ154"/>
    <mergeCell ref="AR149:AR154"/>
    <mergeCell ref="A155:A160"/>
    <mergeCell ref="B155:B160"/>
    <mergeCell ref="C155:C160"/>
    <mergeCell ref="D155:D160"/>
    <mergeCell ref="E155:E160"/>
    <mergeCell ref="F155:F160"/>
    <mergeCell ref="G155:G160"/>
    <mergeCell ref="H155:H160"/>
    <mergeCell ref="J155:J160"/>
    <mergeCell ref="K155:K160"/>
    <mergeCell ref="L155:L160"/>
    <mergeCell ref="M155:M160"/>
    <mergeCell ref="N155:N160"/>
    <mergeCell ref="O155:O160"/>
    <mergeCell ref="P155:P160"/>
    <mergeCell ref="Q155:Q160"/>
    <mergeCell ref="R155:R160"/>
    <mergeCell ref="S155:S160"/>
    <mergeCell ref="T155:T160"/>
    <mergeCell ref="U155:U160"/>
    <mergeCell ref="V155:V160"/>
    <mergeCell ref="W155:W160"/>
    <mergeCell ref="T149:T154"/>
    <mergeCell ref="U149:U154"/>
    <mergeCell ref="V149:V154"/>
    <mergeCell ref="W149:W154"/>
    <mergeCell ref="AO149:AO154"/>
    <mergeCell ref="AP149:AP154"/>
    <mergeCell ref="K149:K154"/>
    <mergeCell ref="L149:L154"/>
    <mergeCell ref="A161:A166"/>
    <mergeCell ref="B161:B166"/>
    <mergeCell ref="C161:C166"/>
    <mergeCell ref="D161:D166"/>
    <mergeCell ref="E161:E166"/>
    <mergeCell ref="F161:F166"/>
    <mergeCell ref="G161:G166"/>
    <mergeCell ref="H161:H166"/>
    <mergeCell ref="J161:J166"/>
    <mergeCell ref="K161:K166"/>
    <mergeCell ref="L161:L166"/>
    <mergeCell ref="M161:M166"/>
    <mergeCell ref="N161:N166"/>
    <mergeCell ref="O161:O166"/>
    <mergeCell ref="P161:P166"/>
    <mergeCell ref="Q161:Q166"/>
    <mergeCell ref="R161:R166"/>
    <mergeCell ref="AO155:AO160"/>
    <mergeCell ref="AP155:AP160"/>
    <mergeCell ref="AQ155:AQ160"/>
    <mergeCell ref="AR155:AR160"/>
    <mergeCell ref="AP161:AP166"/>
    <mergeCell ref="AQ161:AQ166"/>
    <mergeCell ref="AR161:AR166"/>
    <mergeCell ref="S161:S166"/>
    <mergeCell ref="T161:T166"/>
    <mergeCell ref="U161:U166"/>
    <mergeCell ref="V161:V166"/>
    <mergeCell ref="W161:W166"/>
    <mergeCell ref="AO161:AO166"/>
    <mergeCell ref="AR167:AR172"/>
    <mergeCell ref="T167:T172"/>
    <mergeCell ref="U167:U172"/>
    <mergeCell ref="V167:V172"/>
    <mergeCell ref="AQ167:AQ172"/>
    <mergeCell ref="G173:G178"/>
    <mergeCell ref="H173:H178"/>
    <mergeCell ref="J173:J178"/>
    <mergeCell ref="K173:K178"/>
    <mergeCell ref="L173:L178"/>
    <mergeCell ref="M173:M178"/>
    <mergeCell ref="N173:N178"/>
    <mergeCell ref="O173:O178"/>
    <mergeCell ref="P173:P178"/>
    <mergeCell ref="Q173:Q178"/>
    <mergeCell ref="S167:S172"/>
    <mergeCell ref="E167:E172"/>
    <mergeCell ref="F167:F172"/>
    <mergeCell ref="G167:G172"/>
    <mergeCell ref="H167:H172"/>
    <mergeCell ref="J167:J172"/>
    <mergeCell ref="K167:K172"/>
    <mergeCell ref="L167:L172"/>
    <mergeCell ref="M167:M172"/>
    <mergeCell ref="N167:N172"/>
    <mergeCell ref="O167:O172"/>
    <mergeCell ref="P167:P172"/>
    <mergeCell ref="Q167:Q172"/>
    <mergeCell ref="R167:R172"/>
    <mergeCell ref="R173:R178"/>
    <mergeCell ref="S173:S178"/>
    <mergeCell ref="A167:A172"/>
    <mergeCell ref="B167:B172"/>
    <mergeCell ref="C167:C172"/>
    <mergeCell ref="D167:D172"/>
    <mergeCell ref="W179:W184"/>
    <mergeCell ref="AO179:AO184"/>
    <mergeCell ref="AP179:AP184"/>
    <mergeCell ref="AQ179:AQ184"/>
    <mergeCell ref="AR179:AR184"/>
    <mergeCell ref="AO173:AO178"/>
    <mergeCell ref="AP173:AP178"/>
    <mergeCell ref="AQ173:AQ178"/>
    <mergeCell ref="AR173:AR178"/>
    <mergeCell ref="A179:A184"/>
    <mergeCell ref="B179:B184"/>
    <mergeCell ref="C179:C184"/>
    <mergeCell ref="D179:D184"/>
    <mergeCell ref="E179:E184"/>
    <mergeCell ref="F179:F184"/>
    <mergeCell ref="G179:G184"/>
    <mergeCell ref="H179:H184"/>
    <mergeCell ref="J179:J184"/>
    <mergeCell ref="K179:K184"/>
    <mergeCell ref="L179:L184"/>
    <mergeCell ref="M179:M184"/>
    <mergeCell ref="A173:A178"/>
    <mergeCell ref="B173:B178"/>
    <mergeCell ref="C173:C178"/>
    <mergeCell ref="D173:D178"/>
    <mergeCell ref="E173:E178"/>
    <mergeCell ref="F173:F178"/>
    <mergeCell ref="U179:U184"/>
    <mergeCell ref="T173:T178"/>
    <mergeCell ref="M185:M190"/>
    <mergeCell ref="N185:N190"/>
    <mergeCell ref="O185:O190"/>
    <mergeCell ref="P185:P190"/>
    <mergeCell ref="Q185:Q190"/>
    <mergeCell ref="R185:R190"/>
    <mergeCell ref="S185:S190"/>
    <mergeCell ref="U173:U178"/>
    <mergeCell ref="V173:V178"/>
    <mergeCell ref="W173:W178"/>
    <mergeCell ref="W167:W172"/>
    <mergeCell ref="AO167:AO172"/>
    <mergeCell ref="AP167:AP172"/>
    <mergeCell ref="H185:H190"/>
    <mergeCell ref="J185:J190"/>
    <mergeCell ref="V179:V184"/>
    <mergeCell ref="N179:N184"/>
    <mergeCell ref="O179:O184"/>
    <mergeCell ref="P179:P184"/>
    <mergeCell ref="Q179:Q184"/>
    <mergeCell ref="R179:R184"/>
    <mergeCell ref="S179:S184"/>
    <mergeCell ref="T179:T184"/>
    <mergeCell ref="AQ185:AQ190"/>
    <mergeCell ref="AR185:AR190"/>
    <mergeCell ref="A191:A196"/>
    <mergeCell ref="B191:B196"/>
    <mergeCell ref="C191:C196"/>
    <mergeCell ref="D191:D196"/>
    <mergeCell ref="E191:E196"/>
    <mergeCell ref="F191:F196"/>
    <mergeCell ref="G191:G196"/>
    <mergeCell ref="H191:H196"/>
    <mergeCell ref="J191:J196"/>
    <mergeCell ref="K191:K196"/>
    <mergeCell ref="L191:L196"/>
    <mergeCell ref="M191:M196"/>
    <mergeCell ref="N191:N196"/>
    <mergeCell ref="O191:O196"/>
    <mergeCell ref="P191:P196"/>
    <mergeCell ref="Q191:Q196"/>
    <mergeCell ref="R191:R196"/>
    <mergeCell ref="S191:S196"/>
    <mergeCell ref="T191:T196"/>
    <mergeCell ref="U191:U196"/>
    <mergeCell ref="T185:T190"/>
    <mergeCell ref="U185:U190"/>
    <mergeCell ref="V185:V190"/>
    <mergeCell ref="W185:W190"/>
    <mergeCell ref="AO185:AO190"/>
    <mergeCell ref="AP185:AP190"/>
    <mergeCell ref="K185:K190"/>
    <mergeCell ref="L185:L190"/>
    <mergeCell ref="A185:A190"/>
    <mergeCell ref="B185:B190"/>
    <mergeCell ref="AP191:AP196"/>
    <mergeCell ref="AQ191:AQ196"/>
    <mergeCell ref="AR191:AR196"/>
    <mergeCell ref="AP197:AP202"/>
    <mergeCell ref="AQ197:AQ202"/>
    <mergeCell ref="AR197:AR202"/>
    <mergeCell ref="S197:S202"/>
    <mergeCell ref="T197:T202"/>
    <mergeCell ref="U197:U202"/>
    <mergeCell ref="V197:V202"/>
    <mergeCell ref="W197:W202"/>
    <mergeCell ref="AO197:AO202"/>
    <mergeCell ref="A197:A202"/>
    <mergeCell ref="B197:B202"/>
    <mergeCell ref="C197:C202"/>
    <mergeCell ref="D197:D202"/>
    <mergeCell ref="E197:E202"/>
    <mergeCell ref="F197:F202"/>
    <mergeCell ref="G197:G202"/>
    <mergeCell ref="H197:H202"/>
    <mergeCell ref="J197:J202"/>
    <mergeCell ref="K197:K202"/>
    <mergeCell ref="L197:L202"/>
    <mergeCell ref="M197:M202"/>
    <mergeCell ref="N197:N202"/>
    <mergeCell ref="O197:O202"/>
    <mergeCell ref="P197:P202"/>
    <mergeCell ref="Q197:Q202"/>
    <mergeCell ref="R197:R202"/>
    <mergeCell ref="V191:V196"/>
    <mergeCell ref="W191:W196"/>
    <mergeCell ref="C185:C190"/>
    <mergeCell ref="D185:D190"/>
    <mergeCell ref="E185:E190"/>
    <mergeCell ref="F185:F190"/>
    <mergeCell ref="G185:G190"/>
    <mergeCell ref="H203:H208"/>
    <mergeCell ref="J203:J208"/>
    <mergeCell ref="K203:K208"/>
    <mergeCell ref="L203:L208"/>
    <mergeCell ref="M203:M208"/>
    <mergeCell ref="N203:N208"/>
    <mergeCell ref="O203:O208"/>
    <mergeCell ref="P203:P208"/>
    <mergeCell ref="Q203:Q208"/>
    <mergeCell ref="R203:R208"/>
    <mergeCell ref="F209:F214"/>
    <mergeCell ref="AO191:AO196"/>
    <mergeCell ref="AR203:AR208"/>
    <mergeCell ref="T203:T208"/>
    <mergeCell ref="U203:U208"/>
    <mergeCell ref="V203:V208"/>
    <mergeCell ref="AQ215:AQ220"/>
    <mergeCell ref="AR215:AR220"/>
    <mergeCell ref="AO209:AO214"/>
    <mergeCell ref="AP209:AP214"/>
    <mergeCell ref="AQ209:AQ214"/>
    <mergeCell ref="AR209:AR214"/>
    <mergeCell ref="A215:A220"/>
    <mergeCell ref="B215:B220"/>
    <mergeCell ref="C215:C220"/>
    <mergeCell ref="D215:D220"/>
    <mergeCell ref="E215:E220"/>
    <mergeCell ref="F215:F220"/>
    <mergeCell ref="G215:G220"/>
    <mergeCell ref="H215:H220"/>
    <mergeCell ref="J215:J220"/>
    <mergeCell ref="K215:K220"/>
    <mergeCell ref="L215:L220"/>
    <mergeCell ref="M215:M220"/>
    <mergeCell ref="A209:A214"/>
    <mergeCell ref="B209:B214"/>
    <mergeCell ref="C209:C214"/>
    <mergeCell ref="D209:D214"/>
    <mergeCell ref="E209:E214"/>
    <mergeCell ref="G209:G214"/>
    <mergeCell ref="H209:H214"/>
    <mergeCell ref="J209:J214"/>
    <mergeCell ref="K209:K214"/>
    <mergeCell ref="L209:L214"/>
    <mergeCell ref="A221:A226"/>
    <mergeCell ref="B221:B226"/>
    <mergeCell ref="C221:C226"/>
    <mergeCell ref="M221:M226"/>
    <mergeCell ref="N221:N226"/>
    <mergeCell ref="O221:O226"/>
    <mergeCell ref="P221:P226"/>
    <mergeCell ref="Q221:Q226"/>
    <mergeCell ref="R221:R226"/>
    <mergeCell ref="S221:S226"/>
    <mergeCell ref="U209:U214"/>
    <mergeCell ref="V209:V214"/>
    <mergeCell ref="W209:W214"/>
    <mergeCell ref="D221:D226"/>
    <mergeCell ref="AQ203:AQ208"/>
    <mergeCell ref="A203:A208"/>
    <mergeCell ref="B203:B208"/>
    <mergeCell ref="C203:C208"/>
    <mergeCell ref="D203:D208"/>
    <mergeCell ref="M209:M214"/>
    <mergeCell ref="N209:N214"/>
    <mergeCell ref="O209:O214"/>
    <mergeCell ref="P209:P214"/>
    <mergeCell ref="Q209:Q214"/>
    <mergeCell ref="S203:S208"/>
    <mergeCell ref="W203:W208"/>
    <mergeCell ref="AO203:AO208"/>
    <mergeCell ref="AP203:AP208"/>
    <mergeCell ref="H221:H226"/>
    <mergeCell ref="J221:J226"/>
    <mergeCell ref="V215:V220"/>
    <mergeCell ref="N215:N220"/>
    <mergeCell ref="O215:O220"/>
    <mergeCell ref="P215:P220"/>
    <mergeCell ref="Q215:Q220"/>
    <mergeCell ref="R215:R220"/>
    <mergeCell ref="S215:S220"/>
    <mergeCell ref="T215:T220"/>
    <mergeCell ref="W215:W220"/>
    <mergeCell ref="AO215:AO220"/>
    <mergeCell ref="AP215:AP220"/>
    <mergeCell ref="E203:E208"/>
    <mergeCell ref="F203:F208"/>
    <mergeCell ref="G203:G208"/>
    <mergeCell ref="E221:E226"/>
    <mergeCell ref="F221:F226"/>
    <mergeCell ref="G221:G226"/>
    <mergeCell ref="K221:K226"/>
    <mergeCell ref="L221:L226"/>
    <mergeCell ref="U215:U220"/>
    <mergeCell ref="R209:R214"/>
    <mergeCell ref="S209:S214"/>
    <mergeCell ref="T209:T214"/>
    <mergeCell ref="A227:A232"/>
    <mergeCell ref="B227:B232"/>
    <mergeCell ref="C227:C232"/>
    <mergeCell ref="D227:D232"/>
    <mergeCell ref="E227:E232"/>
    <mergeCell ref="F227:F232"/>
    <mergeCell ref="G227:G232"/>
    <mergeCell ref="H227:H232"/>
    <mergeCell ref="J227:J232"/>
    <mergeCell ref="K227:K232"/>
    <mergeCell ref="L227:L232"/>
    <mergeCell ref="M227:M232"/>
    <mergeCell ref="N227:N232"/>
    <mergeCell ref="O227:O232"/>
    <mergeCell ref="P227:P232"/>
    <mergeCell ref="Q227:Q232"/>
    <mergeCell ref="R227:R232"/>
    <mergeCell ref="A233:A238"/>
    <mergeCell ref="B233:B238"/>
    <mergeCell ref="C233:C238"/>
    <mergeCell ref="D233:D238"/>
    <mergeCell ref="E233:E238"/>
    <mergeCell ref="F233:F238"/>
    <mergeCell ref="G233:G238"/>
    <mergeCell ref="H233:H238"/>
    <mergeCell ref="J233:J238"/>
    <mergeCell ref="K233:K238"/>
    <mergeCell ref="L233:L238"/>
    <mergeCell ref="M233:M238"/>
    <mergeCell ref="N233:N238"/>
    <mergeCell ref="O233:O238"/>
    <mergeCell ref="P233:P238"/>
    <mergeCell ref="Q233:Q238"/>
    <mergeCell ref="R233:R238"/>
    <mergeCell ref="AO227:AO232"/>
    <mergeCell ref="AP227:AP232"/>
    <mergeCell ref="AQ227:AQ232"/>
    <mergeCell ref="AR227:AR232"/>
    <mergeCell ref="AP233:AP238"/>
    <mergeCell ref="AQ233:AQ238"/>
    <mergeCell ref="AR233:AR238"/>
    <mergeCell ref="S233:S238"/>
    <mergeCell ref="T233:T238"/>
    <mergeCell ref="U233:U238"/>
    <mergeCell ref="V233:V238"/>
    <mergeCell ref="W233:W238"/>
    <mergeCell ref="AO233:AO238"/>
    <mergeCell ref="AR221:AR226"/>
    <mergeCell ref="S227:S232"/>
    <mergeCell ref="T227:T232"/>
    <mergeCell ref="U227:U232"/>
    <mergeCell ref="T221:T226"/>
    <mergeCell ref="U221:U226"/>
    <mergeCell ref="V221:V226"/>
    <mergeCell ref="W221:W226"/>
    <mergeCell ref="AO221:AO226"/>
    <mergeCell ref="AP221:AP226"/>
    <mergeCell ref="AQ221:AQ226"/>
    <mergeCell ref="AR239:AR244"/>
    <mergeCell ref="T239:T244"/>
    <mergeCell ref="U239:U244"/>
    <mergeCell ref="V239:V244"/>
    <mergeCell ref="V227:V232"/>
    <mergeCell ref="W227:W232"/>
    <mergeCell ref="B245:B250"/>
    <mergeCell ref="C245:C250"/>
    <mergeCell ref="D245:D250"/>
    <mergeCell ref="E245:E250"/>
    <mergeCell ref="F245:F250"/>
    <mergeCell ref="G245:G250"/>
    <mergeCell ref="H245:H250"/>
    <mergeCell ref="J245:J250"/>
    <mergeCell ref="K245:K250"/>
    <mergeCell ref="L245:L250"/>
    <mergeCell ref="M245:M250"/>
    <mergeCell ref="N245:N250"/>
    <mergeCell ref="O245:O250"/>
    <mergeCell ref="P245:P250"/>
    <mergeCell ref="Q245:Q250"/>
    <mergeCell ref="S239:S244"/>
    <mergeCell ref="E239:E244"/>
    <mergeCell ref="F239:F244"/>
    <mergeCell ref="G239:G244"/>
    <mergeCell ref="H239:H244"/>
    <mergeCell ref="J239:J244"/>
    <mergeCell ref="K239:K244"/>
    <mergeCell ref="L239:L244"/>
    <mergeCell ref="M239:M244"/>
    <mergeCell ref="N239:N244"/>
    <mergeCell ref="O239:O244"/>
    <mergeCell ref="P239:P244"/>
    <mergeCell ref="Q239:Q244"/>
    <mergeCell ref="R239:R244"/>
    <mergeCell ref="V245:V250"/>
    <mergeCell ref="W245:W250"/>
    <mergeCell ref="W239:W244"/>
    <mergeCell ref="AO239:AO244"/>
    <mergeCell ref="AP239:AP244"/>
    <mergeCell ref="AQ239:AQ244"/>
    <mergeCell ref="A239:A244"/>
    <mergeCell ref="B239:B244"/>
    <mergeCell ref="C239:C244"/>
    <mergeCell ref="D239:D244"/>
    <mergeCell ref="W251:W256"/>
    <mergeCell ref="AO251:AO256"/>
    <mergeCell ref="AP251:AP256"/>
    <mergeCell ref="AQ251:AQ256"/>
    <mergeCell ref="AR251:AR256"/>
    <mergeCell ref="AO245:AO250"/>
    <mergeCell ref="AP245:AP250"/>
    <mergeCell ref="AQ245:AQ250"/>
    <mergeCell ref="AR245:AR250"/>
    <mergeCell ref="A251:A256"/>
    <mergeCell ref="B251:B256"/>
    <mergeCell ref="C251:C256"/>
    <mergeCell ref="D251:D256"/>
    <mergeCell ref="E251:E256"/>
    <mergeCell ref="F251:F256"/>
    <mergeCell ref="G251:G256"/>
    <mergeCell ref="H251:H256"/>
    <mergeCell ref="J251:J256"/>
    <mergeCell ref="K251:K256"/>
    <mergeCell ref="L251:L256"/>
    <mergeCell ref="M251:M256"/>
    <mergeCell ref="A245:A250"/>
    <mergeCell ref="N251:N256"/>
    <mergeCell ref="O251:O256"/>
    <mergeCell ref="P251:P256"/>
    <mergeCell ref="Q251:Q256"/>
    <mergeCell ref="R251:R256"/>
    <mergeCell ref="S251:S256"/>
    <mergeCell ref="T251:T256"/>
    <mergeCell ref="U251:U256"/>
    <mergeCell ref="R245:R250"/>
    <mergeCell ref="S245:S250"/>
    <mergeCell ref="T245:T250"/>
    <mergeCell ref="V251:V256"/>
    <mergeCell ref="M257:M262"/>
    <mergeCell ref="N257:N262"/>
    <mergeCell ref="O257:O262"/>
    <mergeCell ref="P257:P262"/>
    <mergeCell ref="Q257:Q262"/>
    <mergeCell ref="R257:R262"/>
    <mergeCell ref="S257:S262"/>
    <mergeCell ref="U245:U250"/>
    <mergeCell ref="A257:A262"/>
    <mergeCell ref="B257:B262"/>
    <mergeCell ref="C257:C262"/>
    <mergeCell ref="D257:D262"/>
    <mergeCell ref="E257:E262"/>
    <mergeCell ref="F257:F262"/>
    <mergeCell ref="G257:G262"/>
    <mergeCell ref="H257:H262"/>
    <mergeCell ref="J257:J262"/>
    <mergeCell ref="AQ257:AQ262"/>
    <mergeCell ref="AR257:AR262"/>
    <mergeCell ref="A263:A268"/>
    <mergeCell ref="B263:B268"/>
    <mergeCell ref="C263:C268"/>
    <mergeCell ref="D263:D268"/>
    <mergeCell ref="E263:E268"/>
    <mergeCell ref="F263:F268"/>
    <mergeCell ref="G263:G268"/>
    <mergeCell ref="H263:H268"/>
    <mergeCell ref="J263:J268"/>
    <mergeCell ref="K263:K268"/>
    <mergeCell ref="L263:L268"/>
    <mergeCell ref="M263:M268"/>
    <mergeCell ref="N263:N268"/>
    <mergeCell ref="O263:O268"/>
    <mergeCell ref="P263:P268"/>
    <mergeCell ref="Q263:Q268"/>
    <mergeCell ref="R263:R268"/>
    <mergeCell ref="S263:S268"/>
    <mergeCell ref="T263:T268"/>
    <mergeCell ref="U263:U268"/>
    <mergeCell ref="V263:V268"/>
    <mergeCell ref="W263:W268"/>
    <mergeCell ref="T257:T262"/>
    <mergeCell ref="U257:U262"/>
    <mergeCell ref="V257:V262"/>
    <mergeCell ref="W257:W262"/>
    <mergeCell ref="AO257:AO262"/>
    <mergeCell ref="AP257:AP262"/>
    <mergeCell ref="K257:K262"/>
    <mergeCell ref="L257:L262"/>
    <mergeCell ref="AO263:AO268"/>
    <mergeCell ref="AP263:AP268"/>
    <mergeCell ref="AQ263:AQ268"/>
    <mergeCell ref="AR263:AR268"/>
    <mergeCell ref="A269:A274"/>
    <mergeCell ref="B269:B274"/>
    <mergeCell ref="C269:C274"/>
    <mergeCell ref="D269:D274"/>
    <mergeCell ref="E269:E274"/>
    <mergeCell ref="F269:F274"/>
    <mergeCell ref="G269:G274"/>
    <mergeCell ref="H269:H274"/>
    <mergeCell ref="J269:J274"/>
    <mergeCell ref="K269:K274"/>
    <mergeCell ref="L269:L274"/>
    <mergeCell ref="M269:M274"/>
    <mergeCell ref="N269:N274"/>
    <mergeCell ref="O269:O274"/>
    <mergeCell ref="P269:P274"/>
    <mergeCell ref="Q269:Q274"/>
    <mergeCell ref="R269:R274"/>
    <mergeCell ref="AP269:AP274"/>
    <mergeCell ref="AQ269:AQ274"/>
    <mergeCell ref="AR269:AR274"/>
    <mergeCell ref="S269:S274"/>
    <mergeCell ref="T269:T274"/>
    <mergeCell ref="U269:U274"/>
    <mergeCell ref="V269:V274"/>
    <mergeCell ref="W269:W274"/>
    <mergeCell ref="AO269:AO274"/>
    <mergeCell ref="W275:W280"/>
    <mergeCell ref="A275:A280"/>
    <mergeCell ref="B275:B280"/>
    <mergeCell ref="C275:C280"/>
    <mergeCell ref="D275:D280"/>
    <mergeCell ref="E275:E280"/>
    <mergeCell ref="F275:F280"/>
    <mergeCell ref="G275:G280"/>
    <mergeCell ref="H275:H280"/>
    <mergeCell ref="J275:J280"/>
    <mergeCell ref="K275:K280"/>
    <mergeCell ref="L275:L280"/>
    <mergeCell ref="M275:M280"/>
    <mergeCell ref="N275:N280"/>
    <mergeCell ref="O275:O280"/>
    <mergeCell ref="P275:P280"/>
    <mergeCell ref="Q275:Q280"/>
    <mergeCell ref="R275:R280"/>
    <mergeCell ref="AO275:AO280"/>
    <mergeCell ref="Q287:Q292"/>
    <mergeCell ref="R287:R292"/>
    <mergeCell ref="S287:S292"/>
    <mergeCell ref="T287:T292"/>
    <mergeCell ref="U287:U292"/>
    <mergeCell ref="R281:R286"/>
    <mergeCell ref="S281:S286"/>
    <mergeCell ref="T281:T286"/>
    <mergeCell ref="AR275:AR280"/>
    <mergeCell ref="A281:A286"/>
    <mergeCell ref="B281:B286"/>
    <mergeCell ref="C281:C286"/>
    <mergeCell ref="D281:D286"/>
    <mergeCell ref="E281:E286"/>
    <mergeCell ref="F281:F286"/>
    <mergeCell ref="G281:G286"/>
    <mergeCell ref="H281:H286"/>
    <mergeCell ref="J281:J286"/>
    <mergeCell ref="K281:K286"/>
    <mergeCell ref="L281:L286"/>
    <mergeCell ref="M281:M286"/>
    <mergeCell ref="N281:N286"/>
    <mergeCell ref="O281:O286"/>
    <mergeCell ref="P281:P286"/>
    <mergeCell ref="Q281:Q286"/>
    <mergeCell ref="S275:S280"/>
    <mergeCell ref="T275:T280"/>
    <mergeCell ref="U275:U280"/>
    <mergeCell ref="V275:V280"/>
    <mergeCell ref="AP275:AP280"/>
    <mergeCell ref="AQ275:AQ280"/>
    <mergeCell ref="V287:V292"/>
    <mergeCell ref="W287:W292"/>
    <mergeCell ref="AR287:AR292"/>
    <mergeCell ref="AR281:AR286"/>
    <mergeCell ref="A287:A292"/>
    <mergeCell ref="B287:B292"/>
    <mergeCell ref="C287:C292"/>
    <mergeCell ref="D287:D292"/>
    <mergeCell ref="E287:E292"/>
    <mergeCell ref="F287:F292"/>
    <mergeCell ref="G287:G292"/>
    <mergeCell ref="H287:H292"/>
    <mergeCell ref="J287:J292"/>
    <mergeCell ref="K287:K292"/>
    <mergeCell ref="L287:L292"/>
    <mergeCell ref="M287:M292"/>
    <mergeCell ref="N287:N292"/>
    <mergeCell ref="O287:O292"/>
    <mergeCell ref="P287:P292"/>
    <mergeCell ref="U281:U286"/>
    <mergeCell ref="V281:V286"/>
    <mergeCell ref="W281:W286"/>
    <mergeCell ref="AO281:AO286"/>
    <mergeCell ref="AP281:AP286"/>
    <mergeCell ref="AQ281:AQ286"/>
    <mergeCell ref="T293:T298"/>
    <mergeCell ref="U293:U298"/>
    <mergeCell ref="V293:V298"/>
    <mergeCell ref="W293:W298"/>
    <mergeCell ref="K293:K298"/>
    <mergeCell ref="L293:L298"/>
    <mergeCell ref="M293:M298"/>
    <mergeCell ref="N293:N298"/>
    <mergeCell ref="O293:O298"/>
    <mergeCell ref="P293:P298"/>
    <mergeCell ref="Q293:Q298"/>
    <mergeCell ref="R293:R298"/>
    <mergeCell ref="S293:S298"/>
    <mergeCell ref="A293:A298"/>
    <mergeCell ref="B293:B298"/>
    <mergeCell ref="C293:C298"/>
    <mergeCell ref="D293:D298"/>
    <mergeCell ref="E293:E298"/>
    <mergeCell ref="F293:F298"/>
    <mergeCell ref="G293:G298"/>
    <mergeCell ref="H293:H298"/>
    <mergeCell ref="J293:J298"/>
    <mergeCell ref="V305:V310"/>
    <mergeCell ref="W305:W310"/>
    <mergeCell ref="A299:A304"/>
    <mergeCell ref="B299:B304"/>
    <mergeCell ref="C299:C304"/>
    <mergeCell ref="D299:D304"/>
    <mergeCell ref="E299:E304"/>
    <mergeCell ref="F299:F304"/>
    <mergeCell ref="G299:G304"/>
    <mergeCell ref="H299:H304"/>
    <mergeCell ref="J299:J304"/>
    <mergeCell ref="K299:K304"/>
    <mergeCell ref="L299:L304"/>
    <mergeCell ref="M299:M304"/>
    <mergeCell ref="N299:N304"/>
    <mergeCell ref="O299:O304"/>
    <mergeCell ref="P299:P304"/>
    <mergeCell ref="Q299:Q304"/>
    <mergeCell ref="R299:R304"/>
    <mergeCell ref="S299:S304"/>
    <mergeCell ref="T299:T304"/>
    <mergeCell ref="U299:U304"/>
    <mergeCell ref="V299:V304"/>
    <mergeCell ref="W299:W304"/>
    <mergeCell ref="H311:H316"/>
    <mergeCell ref="J311:J316"/>
    <mergeCell ref="K311:K316"/>
    <mergeCell ref="L311:L316"/>
    <mergeCell ref="M311:M316"/>
    <mergeCell ref="N311:N316"/>
    <mergeCell ref="O311:O316"/>
    <mergeCell ref="P311:P316"/>
    <mergeCell ref="Q311:Q316"/>
    <mergeCell ref="R311:R316"/>
    <mergeCell ref="AR299:AR304"/>
    <mergeCell ref="A305:A310"/>
    <mergeCell ref="B305:B310"/>
    <mergeCell ref="C305:C310"/>
    <mergeCell ref="D305:D310"/>
    <mergeCell ref="E305:E310"/>
    <mergeCell ref="F305:F310"/>
    <mergeCell ref="G305:G310"/>
    <mergeCell ref="H305:H310"/>
    <mergeCell ref="J305:J310"/>
    <mergeCell ref="K305:K310"/>
    <mergeCell ref="L305:L310"/>
    <mergeCell ref="M305:M310"/>
    <mergeCell ref="N305:N310"/>
    <mergeCell ref="O305:O310"/>
    <mergeCell ref="P305:P310"/>
    <mergeCell ref="Q305:Q310"/>
    <mergeCell ref="R305:R310"/>
    <mergeCell ref="AR305:AR310"/>
    <mergeCell ref="S305:S310"/>
    <mergeCell ref="T305:T310"/>
    <mergeCell ref="U305:U310"/>
    <mergeCell ref="AR311:AR316"/>
    <mergeCell ref="A317:A322"/>
    <mergeCell ref="B317:B322"/>
    <mergeCell ref="C317:C322"/>
    <mergeCell ref="D317:D322"/>
    <mergeCell ref="E317:E322"/>
    <mergeCell ref="F317:F322"/>
    <mergeCell ref="G317:G322"/>
    <mergeCell ref="H317:H322"/>
    <mergeCell ref="J317:J322"/>
    <mergeCell ref="K317:K322"/>
    <mergeCell ref="L317:L322"/>
    <mergeCell ref="M317:M322"/>
    <mergeCell ref="N317:N322"/>
    <mergeCell ref="O317:O322"/>
    <mergeCell ref="P317:P322"/>
    <mergeCell ref="Q317:Q322"/>
    <mergeCell ref="S311:S316"/>
    <mergeCell ref="T311:T316"/>
    <mergeCell ref="U311:U316"/>
    <mergeCell ref="V311:V316"/>
    <mergeCell ref="U317:U322"/>
    <mergeCell ref="V317:V322"/>
    <mergeCell ref="W317:W322"/>
    <mergeCell ref="W311:W316"/>
    <mergeCell ref="A311:A316"/>
    <mergeCell ref="B311:B316"/>
    <mergeCell ref="C311:C316"/>
    <mergeCell ref="D311:D316"/>
    <mergeCell ref="E311:E316"/>
    <mergeCell ref="F311:F316"/>
    <mergeCell ref="G311:G316"/>
    <mergeCell ref="AR323:AR328"/>
    <mergeCell ref="AR317:AR322"/>
    <mergeCell ref="A323:A328"/>
    <mergeCell ref="B323:B328"/>
    <mergeCell ref="C323:C328"/>
    <mergeCell ref="D323:D328"/>
    <mergeCell ref="E323:E328"/>
    <mergeCell ref="F323:F328"/>
    <mergeCell ref="G323:G328"/>
    <mergeCell ref="H323:H328"/>
    <mergeCell ref="J323:J328"/>
    <mergeCell ref="K323:K328"/>
    <mergeCell ref="L323:L328"/>
    <mergeCell ref="M323:M328"/>
    <mergeCell ref="N323:N328"/>
    <mergeCell ref="O323:O328"/>
    <mergeCell ref="P323:P328"/>
    <mergeCell ref="Q323:Q328"/>
    <mergeCell ref="R323:R328"/>
    <mergeCell ref="S323:S328"/>
    <mergeCell ref="T323:T328"/>
    <mergeCell ref="U323:U328"/>
    <mergeCell ref="R317:R322"/>
    <mergeCell ref="S317:S322"/>
    <mergeCell ref="T317:T322"/>
    <mergeCell ref="N329:N334"/>
    <mergeCell ref="O329:O334"/>
    <mergeCell ref="P329:P334"/>
    <mergeCell ref="Q329:Q334"/>
    <mergeCell ref="R329:R334"/>
    <mergeCell ref="S329:S334"/>
    <mergeCell ref="A329:A334"/>
    <mergeCell ref="B329:B334"/>
    <mergeCell ref="C329:C334"/>
    <mergeCell ref="D329:D334"/>
    <mergeCell ref="E329:E334"/>
    <mergeCell ref="F329:F334"/>
    <mergeCell ref="G329:G334"/>
    <mergeCell ref="H329:H334"/>
    <mergeCell ref="J329:J334"/>
    <mergeCell ref="V323:V328"/>
    <mergeCell ref="W323:W328"/>
    <mergeCell ref="V341:V346"/>
    <mergeCell ref="W341:W346"/>
    <mergeCell ref="AR329:AR334"/>
    <mergeCell ref="A335:A340"/>
    <mergeCell ref="B335:B340"/>
    <mergeCell ref="C335:C340"/>
    <mergeCell ref="D335:D340"/>
    <mergeCell ref="E335:E340"/>
    <mergeCell ref="F335:F340"/>
    <mergeCell ref="G335:G340"/>
    <mergeCell ref="H335:H340"/>
    <mergeCell ref="J335:J340"/>
    <mergeCell ref="K335:K340"/>
    <mergeCell ref="L335:L340"/>
    <mergeCell ref="M335:M340"/>
    <mergeCell ref="N335:N340"/>
    <mergeCell ref="O335:O340"/>
    <mergeCell ref="P335:P340"/>
    <mergeCell ref="Q335:Q340"/>
    <mergeCell ref="R335:R340"/>
    <mergeCell ref="S335:S340"/>
    <mergeCell ref="T335:T340"/>
    <mergeCell ref="U335:U340"/>
    <mergeCell ref="V335:V340"/>
    <mergeCell ref="W335:W340"/>
    <mergeCell ref="T329:T334"/>
    <mergeCell ref="U329:U334"/>
    <mergeCell ref="V329:V334"/>
    <mergeCell ref="W329:W334"/>
    <mergeCell ref="K329:K334"/>
    <mergeCell ref="L329:L334"/>
    <mergeCell ref="M329:M334"/>
    <mergeCell ref="G107:G112"/>
    <mergeCell ref="G113:G118"/>
    <mergeCell ref="AV113:AV118"/>
    <mergeCell ref="AW113:AW118"/>
    <mergeCell ref="AX113:AX118"/>
    <mergeCell ref="AY113:AY118"/>
    <mergeCell ref="AR335:AR340"/>
    <mergeCell ref="A341:A346"/>
    <mergeCell ref="B341:B346"/>
    <mergeCell ref="C341:C346"/>
    <mergeCell ref="D341:D346"/>
    <mergeCell ref="E341:E346"/>
    <mergeCell ref="F341:F346"/>
    <mergeCell ref="G341:G346"/>
    <mergeCell ref="H341:H346"/>
    <mergeCell ref="J341:J346"/>
    <mergeCell ref="K341:K346"/>
    <mergeCell ref="L341:L346"/>
    <mergeCell ref="M341:M346"/>
    <mergeCell ref="N341:N346"/>
    <mergeCell ref="O341:O346"/>
    <mergeCell ref="P341:P346"/>
    <mergeCell ref="Q341:Q346"/>
    <mergeCell ref="R341:R346"/>
    <mergeCell ref="AR341:AR346"/>
    <mergeCell ref="S341:S346"/>
    <mergeCell ref="T341:T346"/>
    <mergeCell ref="U341:U346"/>
    <mergeCell ref="M125:M130"/>
    <mergeCell ref="N125:N130"/>
    <mergeCell ref="O125:O130"/>
    <mergeCell ref="P125:P130"/>
    <mergeCell ref="BJ83:BJ88"/>
    <mergeCell ref="BK83:BK88"/>
    <mergeCell ref="AZ95:AZ100"/>
    <mergeCell ref="BI95:BI100"/>
    <mergeCell ref="BJ95:BJ100"/>
    <mergeCell ref="BK95:BK100"/>
    <mergeCell ref="AZ107:AZ112"/>
    <mergeCell ref="BI107:BI112"/>
    <mergeCell ref="BJ107:BJ112"/>
    <mergeCell ref="BK107:BK112"/>
    <mergeCell ref="AU101:AU106"/>
    <mergeCell ref="AV101:AV106"/>
    <mergeCell ref="AW101:AW106"/>
    <mergeCell ref="AX101:AX106"/>
    <mergeCell ref="AY101:AY106"/>
    <mergeCell ref="AU107:AU112"/>
    <mergeCell ref="AV107:AV112"/>
    <mergeCell ref="AW107:AW112"/>
    <mergeCell ref="AX107:AX112"/>
    <mergeCell ref="AY107:AY112"/>
    <mergeCell ref="AY89:AY94"/>
    <mergeCell ref="AY83:AY88"/>
    <mergeCell ref="AU89:AU94"/>
    <mergeCell ref="AV89:AV94"/>
    <mergeCell ref="AW89:AW94"/>
    <mergeCell ref="AX89:AX94"/>
    <mergeCell ref="BB95:BB100"/>
    <mergeCell ref="BC95:BC100"/>
    <mergeCell ref="BH95:BH100"/>
    <mergeCell ref="BB101:BB106"/>
    <mergeCell ref="BC101:BC106"/>
    <mergeCell ref="BD101:BD106"/>
    <mergeCell ref="BL95:BL100"/>
    <mergeCell ref="BM95:BM100"/>
    <mergeCell ref="BN95:BN100"/>
    <mergeCell ref="BO95:BO100"/>
    <mergeCell ref="BP95:BP100"/>
    <mergeCell ref="BQ95:BQ100"/>
    <mergeCell ref="AZ101:AZ106"/>
    <mergeCell ref="BI101:BI106"/>
    <mergeCell ref="BJ101:BJ106"/>
    <mergeCell ref="BK101:BK106"/>
    <mergeCell ref="BL101:BL106"/>
    <mergeCell ref="BM101:BM106"/>
    <mergeCell ref="BN101:BN106"/>
    <mergeCell ref="BO101:BO106"/>
    <mergeCell ref="BP101:BP106"/>
    <mergeCell ref="BQ101:BQ106"/>
    <mergeCell ref="BL83:BL88"/>
    <mergeCell ref="BM83:BM88"/>
    <mergeCell ref="BN83:BN88"/>
    <mergeCell ref="BO83:BO88"/>
    <mergeCell ref="BP83:BP88"/>
    <mergeCell ref="BQ83:BQ88"/>
    <mergeCell ref="AZ89:AZ94"/>
    <mergeCell ref="BI89:BI94"/>
    <mergeCell ref="BJ89:BJ94"/>
    <mergeCell ref="BK89:BK94"/>
    <mergeCell ref="BL89:BL94"/>
    <mergeCell ref="BM89:BM94"/>
    <mergeCell ref="BN89:BN94"/>
    <mergeCell ref="BO89:BO94"/>
    <mergeCell ref="BQ89:BQ94"/>
    <mergeCell ref="BI83:BI88"/>
    <mergeCell ref="AZ125:AZ130"/>
    <mergeCell ref="BL119:BL124"/>
    <mergeCell ref="BM119:BM124"/>
    <mergeCell ref="BN119:BN124"/>
    <mergeCell ref="BO119:BO124"/>
    <mergeCell ref="BP119:BP124"/>
    <mergeCell ref="BQ119:BQ124"/>
    <mergeCell ref="AU119:AU124"/>
    <mergeCell ref="AV119:AV124"/>
    <mergeCell ref="AW119:AW124"/>
    <mergeCell ref="AX119:AX124"/>
    <mergeCell ref="AY119:AY124"/>
    <mergeCell ref="AZ119:AZ124"/>
    <mergeCell ref="BI119:BI124"/>
    <mergeCell ref="BJ119:BJ124"/>
    <mergeCell ref="BK119:BK124"/>
    <mergeCell ref="BL107:BL112"/>
    <mergeCell ref="BM107:BM112"/>
    <mergeCell ref="BN107:BN112"/>
    <mergeCell ref="BO107:BO112"/>
    <mergeCell ref="BP107:BP112"/>
    <mergeCell ref="BQ107:BQ112"/>
    <mergeCell ref="AZ113:AZ118"/>
    <mergeCell ref="BI113:BI118"/>
    <mergeCell ref="BJ113:BJ118"/>
    <mergeCell ref="BK113:BK118"/>
    <mergeCell ref="BL113:BL118"/>
    <mergeCell ref="BM113:BM118"/>
    <mergeCell ref="BN113:BN118"/>
    <mergeCell ref="BO113:BO118"/>
    <mergeCell ref="BP113:BP118"/>
    <mergeCell ref="BQ113:BQ118"/>
    <mergeCell ref="BP227:BP232"/>
    <mergeCell ref="BQ227:BQ232"/>
    <mergeCell ref="BP233:BP238"/>
    <mergeCell ref="BQ233:BQ238"/>
    <mergeCell ref="BP239:BP244"/>
    <mergeCell ref="BQ239:BQ244"/>
    <mergeCell ref="BP245:BP250"/>
    <mergeCell ref="BQ245:BQ250"/>
    <mergeCell ref="BP251:BP256"/>
    <mergeCell ref="BQ251:BQ256"/>
    <mergeCell ref="BP257:BP262"/>
    <mergeCell ref="BQ257:BQ262"/>
    <mergeCell ref="BP263:BP268"/>
    <mergeCell ref="BQ263:BQ268"/>
    <mergeCell ref="BP269:BP274"/>
    <mergeCell ref="BQ269:BQ274"/>
    <mergeCell ref="BL125:BL130"/>
    <mergeCell ref="BM125:BM130"/>
    <mergeCell ref="BN125:BN130"/>
    <mergeCell ref="BO125:BO130"/>
    <mergeCell ref="BP125:BP130"/>
    <mergeCell ref="BQ125:BQ130"/>
    <mergeCell ref="BP185:BP190"/>
    <mergeCell ref="BP215:BP220"/>
    <mergeCell ref="BQ215:BQ220"/>
    <mergeCell ref="BP155:BP160"/>
    <mergeCell ref="BQ155:BQ160"/>
    <mergeCell ref="BQ173:BQ178"/>
    <mergeCell ref="BQ179:BQ184"/>
    <mergeCell ref="BQ185:BQ190"/>
    <mergeCell ref="BQ191:BQ196"/>
    <mergeCell ref="BQ197:BQ202"/>
    <mergeCell ref="BI125:BI130"/>
    <mergeCell ref="BJ125:BJ130"/>
    <mergeCell ref="BK125:BK130"/>
    <mergeCell ref="BI287:BI292"/>
    <mergeCell ref="BJ287:BJ292"/>
    <mergeCell ref="BK287:BK292"/>
    <mergeCell ref="BL287:BL292"/>
    <mergeCell ref="BM287:BM292"/>
    <mergeCell ref="BN287:BN292"/>
    <mergeCell ref="BO287:BO292"/>
    <mergeCell ref="BP287:BP292"/>
    <mergeCell ref="BQ287:BQ292"/>
    <mergeCell ref="BI275:BI280"/>
    <mergeCell ref="BJ275:BJ280"/>
    <mergeCell ref="BK275:BK280"/>
    <mergeCell ref="BL275:BL280"/>
    <mergeCell ref="BM275:BM280"/>
    <mergeCell ref="BN275:BN280"/>
    <mergeCell ref="BO275:BO280"/>
    <mergeCell ref="BP275:BP280"/>
    <mergeCell ref="BQ275:BQ280"/>
    <mergeCell ref="BI281:BI286"/>
    <mergeCell ref="BJ281:BJ286"/>
    <mergeCell ref="BK281:BK286"/>
    <mergeCell ref="BL281:BL286"/>
    <mergeCell ref="BM281:BM286"/>
    <mergeCell ref="BN281:BN286"/>
    <mergeCell ref="BO281:BO286"/>
    <mergeCell ref="BP281:BP286"/>
    <mergeCell ref="BQ281:BQ286"/>
    <mergeCell ref="BP221:BP226"/>
    <mergeCell ref="BQ221:BQ226"/>
    <mergeCell ref="BB275:BB280"/>
    <mergeCell ref="BC275:BC280"/>
    <mergeCell ref="BD275:BD280"/>
    <mergeCell ref="BE275:BE280"/>
    <mergeCell ref="BF275:BF280"/>
    <mergeCell ref="BG275:BG280"/>
    <mergeCell ref="BH275:BH280"/>
    <mergeCell ref="BB197:BB202"/>
    <mergeCell ref="BC197:BC202"/>
    <mergeCell ref="BD197:BD202"/>
    <mergeCell ref="BE197:BE202"/>
    <mergeCell ref="BF197:BF202"/>
    <mergeCell ref="BG197:BG202"/>
    <mergeCell ref="BH197:BH202"/>
    <mergeCell ref="BB269:BB274"/>
    <mergeCell ref="BC269:BC274"/>
    <mergeCell ref="BD269:BD274"/>
    <mergeCell ref="BE269:BE274"/>
    <mergeCell ref="BF269:BF274"/>
    <mergeCell ref="BG269:BG274"/>
    <mergeCell ref="BH269:BH274"/>
    <mergeCell ref="BF257:BF262"/>
    <mergeCell ref="BG227:BG232"/>
    <mergeCell ref="BH227:BH232"/>
    <mergeCell ref="BF263:BF268"/>
    <mergeCell ref="BG263:BG268"/>
    <mergeCell ref="BG257:BG262"/>
    <mergeCell ref="BH257:BH262"/>
    <mergeCell ref="BB263:BB268"/>
    <mergeCell ref="BC263:BC268"/>
    <mergeCell ref="BD263:BD268"/>
    <mergeCell ref="BE263:BE268"/>
    <mergeCell ref="AS281:AS286"/>
    <mergeCell ref="AT281:AT286"/>
    <mergeCell ref="AU281:AU286"/>
    <mergeCell ref="AV281:AV286"/>
    <mergeCell ref="AW281:AW286"/>
    <mergeCell ref="AX281:AX286"/>
    <mergeCell ref="AY281:AY286"/>
    <mergeCell ref="AZ281:AZ286"/>
    <mergeCell ref="AO287:AO292"/>
    <mergeCell ref="AP287:AP292"/>
    <mergeCell ref="AQ287:AQ292"/>
    <mergeCell ref="AO293:AO298"/>
    <mergeCell ref="AP293:AP298"/>
    <mergeCell ref="AQ293:AQ298"/>
    <mergeCell ref="AS287:AS292"/>
    <mergeCell ref="AT287:AT292"/>
    <mergeCell ref="AU287:AU292"/>
    <mergeCell ref="AV287:AV292"/>
    <mergeCell ref="AW287:AW292"/>
    <mergeCell ref="AX287:AX292"/>
    <mergeCell ref="AY287:AY292"/>
    <mergeCell ref="AZ287:AZ292"/>
    <mergeCell ref="AS293:AS298"/>
    <mergeCell ref="AT293:AT298"/>
    <mergeCell ref="AU293:AU298"/>
    <mergeCell ref="AV293:AV298"/>
    <mergeCell ref="AW293:AW298"/>
    <mergeCell ref="AR293:AR298"/>
    <mergeCell ref="AX293:AX298"/>
    <mergeCell ref="AY293:AY298"/>
    <mergeCell ref="AZ293:AZ298"/>
    <mergeCell ref="BA293:BA298"/>
    <mergeCell ref="BB281:BB286"/>
    <mergeCell ref="BC281:BC286"/>
    <mergeCell ref="BD281:BD286"/>
    <mergeCell ref="BE281:BE286"/>
    <mergeCell ref="BF281:BF286"/>
    <mergeCell ref="BG281:BG286"/>
    <mergeCell ref="BH281:BH286"/>
    <mergeCell ref="BB287:BB292"/>
    <mergeCell ref="BC287:BC292"/>
    <mergeCell ref="BD287:BD292"/>
    <mergeCell ref="BE287:BE292"/>
    <mergeCell ref="BF287:BF292"/>
    <mergeCell ref="BG287:BG292"/>
    <mergeCell ref="BH287:BH292"/>
    <mergeCell ref="BB293:BB298"/>
    <mergeCell ref="BC293:BC298"/>
    <mergeCell ref="BD293:BD298"/>
    <mergeCell ref="BE293:BE298"/>
    <mergeCell ref="BF293:BF298"/>
    <mergeCell ref="BG293:BG298"/>
    <mergeCell ref="BH293:BH298"/>
    <mergeCell ref="BI293:BI298"/>
    <mergeCell ref="BJ293:BJ298"/>
    <mergeCell ref="BK293:BK298"/>
    <mergeCell ref="BL293:BL298"/>
    <mergeCell ref="BM293:BM298"/>
    <mergeCell ref="BN293:BN298"/>
    <mergeCell ref="BO293:BO298"/>
    <mergeCell ref="BP293:BP298"/>
    <mergeCell ref="BQ293:BQ298"/>
    <mergeCell ref="BA47:BA52"/>
    <mergeCell ref="BA59:BA64"/>
    <mergeCell ref="BA65:BA70"/>
    <mergeCell ref="BA71:BA76"/>
    <mergeCell ref="BA77:BA82"/>
    <mergeCell ref="BA83:BA88"/>
    <mergeCell ref="BA89:BA94"/>
    <mergeCell ref="BA95:BA100"/>
    <mergeCell ref="BA101:BA106"/>
    <mergeCell ref="BA107:BA112"/>
    <mergeCell ref="BA113:BA118"/>
    <mergeCell ref="BA119:BA124"/>
    <mergeCell ref="BA125:BA130"/>
    <mergeCell ref="BA131:BA136"/>
    <mergeCell ref="BA137:BA142"/>
    <mergeCell ref="BA143:BA148"/>
    <mergeCell ref="BA161:BA166"/>
    <mergeCell ref="BA167:BA172"/>
    <mergeCell ref="BA209:BA214"/>
    <mergeCell ref="BA215:BA220"/>
    <mergeCell ref="BB203:BB208"/>
    <mergeCell ref="BA281:BA286"/>
    <mergeCell ref="BA287:BA292"/>
    <mergeCell ref="BA221:BA226"/>
    <mergeCell ref="BA227:BA232"/>
    <mergeCell ref="BA233:BA238"/>
    <mergeCell ref="BA239:BA244"/>
    <mergeCell ref="BA245:BA250"/>
    <mergeCell ref="BA251:BA256"/>
    <mergeCell ref="BA257:BA262"/>
    <mergeCell ref="BA263:BA268"/>
    <mergeCell ref="BA269:BA274"/>
    <mergeCell ref="BA275:BA280"/>
    <mergeCell ref="AZ137:AZ142"/>
    <mergeCell ref="AZ143:AZ148"/>
    <mergeCell ref="AZ149:AZ154"/>
    <mergeCell ref="AZ155:AZ160"/>
    <mergeCell ref="AZ161:AZ166"/>
    <mergeCell ref="AZ167:AZ172"/>
    <mergeCell ref="AZ173:AZ178"/>
    <mergeCell ref="AZ179:AZ184"/>
    <mergeCell ref="AZ185:AZ190"/>
    <mergeCell ref="AZ191:AZ196"/>
    <mergeCell ref="AZ209:AZ214"/>
    <mergeCell ref="AZ215:AZ220"/>
    <mergeCell ref="AZ221:AZ226"/>
    <mergeCell ref="AZ227:AZ232"/>
    <mergeCell ref="AZ233:AZ238"/>
    <mergeCell ref="AZ239:AZ244"/>
    <mergeCell ref="AZ245:AZ250"/>
    <mergeCell ref="AZ251:AZ256"/>
    <mergeCell ref="AZ257:AZ262"/>
    <mergeCell ref="AZ263:AZ268"/>
    <mergeCell ref="AZ269:AZ274"/>
    <mergeCell ref="BA191:BA196"/>
    <mergeCell ref="AS89:AS94"/>
    <mergeCell ref="AS95:AS100"/>
    <mergeCell ref="AS101:AS106"/>
    <mergeCell ref="AS107:AS112"/>
    <mergeCell ref="AS113:AS118"/>
    <mergeCell ref="AS119:AS124"/>
    <mergeCell ref="AS125:AS130"/>
    <mergeCell ref="AS137:AS142"/>
    <mergeCell ref="AT137:AT142"/>
    <mergeCell ref="AU137:AU142"/>
    <mergeCell ref="AV137:AV142"/>
    <mergeCell ref="AW137:AW142"/>
    <mergeCell ref="AX137:AX142"/>
    <mergeCell ref="AY137:AY142"/>
    <mergeCell ref="AT125:AT130"/>
    <mergeCell ref="AU125:AU130"/>
    <mergeCell ref="AV125:AV130"/>
    <mergeCell ref="AW125:AW130"/>
    <mergeCell ref="AX125:AX130"/>
    <mergeCell ref="AY125:AY130"/>
    <mergeCell ref="AU113:AU118"/>
    <mergeCell ref="AS131:AS132"/>
    <mergeCell ref="AT107:AT112"/>
    <mergeCell ref="AT95:AT100"/>
    <mergeCell ref="AU95:AU100"/>
    <mergeCell ref="AV95:AV100"/>
    <mergeCell ref="AW95:AW100"/>
    <mergeCell ref="AX95:AX100"/>
    <mergeCell ref="AY95:AY100"/>
    <mergeCell ref="AS133:AS136"/>
    <mergeCell ref="AU143:AU148"/>
    <mergeCell ref="AV143:AV148"/>
    <mergeCell ref="AW143:AW148"/>
    <mergeCell ref="AX143:AX148"/>
    <mergeCell ref="AY143:AY148"/>
    <mergeCell ref="AS149:AS154"/>
    <mergeCell ref="AT149:AT154"/>
    <mergeCell ref="AU149:AU154"/>
    <mergeCell ref="AV149:AV154"/>
    <mergeCell ref="AW149:AW154"/>
    <mergeCell ref="AX149:AX154"/>
    <mergeCell ref="AY149:AY154"/>
    <mergeCell ref="AS155:AS160"/>
    <mergeCell ref="AT155:AT160"/>
    <mergeCell ref="AU155:AU160"/>
    <mergeCell ref="AV155:AV160"/>
    <mergeCell ref="AW155:AW160"/>
    <mergeCell ref="AX155:AX160"/>
    <mergeCell ref="AY155:AY160"/>
    <mergeCell ref="AS167:AS172"/>
    <mergeCell ref="AT167:AT172"/>
    <mergeCell ref="AU167:AU172"/>
    <mergeCell ref="AV167:AV172"/>
    <mergeCell ref="AW167:AW172"/>
    <mergeCell ref="AX167:AX172"/>
    <mergeCell ref="AY167:AY172"/>
    <mergeCell ref="AS209:AS214"/>
    <mergeCell ref="AT209:AT214"/>
    <mergeCell ref="AU209:AU214"/>
    <mergeCell ref="AV209:AV214"/>
    <mergeCell ref="AW209:AW214"/>
    <mergeCell ref="AX209:AX214"/>
    <mergeCell ref="AY209:AY214"/>
    <mergeCell ref="AS191:AS196"/>
    <mergeCell ref="AT191:AT196"/>
    <mergeCell ref="AU191:AU196"/>
    <mergeCell ref="AV191:AV196"/>
    <mergeCell ref="AW191:AW196"/>
    <mergeCell ref="AX191:AX196"/>
    <mergeCell ref="AY191:AY196"/>
    <mergeCell ref="AX197:AX202"/>
    <mergeCell ref="AS215:AS220"/>
    <mergeCell ref="AT215:AT220"/>
    <mergeCell ref="AU215:AU220"/>
    <mergeCell ref="AV215:AV220"/>
    <mergeCell ref="AW215:AW220"/>
    <mergeCell ref="AX215:AX220"/>
    <mergeCell ref="AY215:AY220"/>
    <mergeCell ref="AS221:AS226"/>
    <mergeCell ref="AT221:AT226"/>
    <mergeCell ref="AU221:AU226"/>
    <mergeCell ref="AV221:AV226"/>
    <mergeCell ref="AW221:AW226"/>
    <mergeCell ref="AX221:AX226"/>
    <mergeCell ref="AY221:AY226"/>
    <mergeCell ref="AS227:AS232"/>
    <mergeCell ref="AT227:AT232"/>
    <mergeCell ref="AU227:AU232"/>
    <mergeCell ref="AV227:AV232"/>
    <mergeCell ref="AW227:AW232"/>
    <mergeCell ref="AX227:AX232"/>
    <mergeCell ref="AY227:AY232"/>
    <mergeCell ref="AW257:AW262"/>
    <mergeCell ref="AX257:AX262"/>
    <mergeCell ref="AY257:AY262"/>
    <mergeCell ref="AS263:AS268"/>
    <mergeCell ref="AT263:AT268"/>
    <mergeCell ref="AU263:AU268"/>
    <mergeCell ref="AV263:AV268"/>
    <mergeCell ref="AW263:AW268"/>
    <mergeCell ref="AX263:AX268"/>
    <mergeCell ref="AY263:AY268"/>
    <mergeCell ref="AS233:AS238"/>
    <mergeCell ref="AT233:AT238"/>
    <mergeCell ref="AU233:AU238"/>
    <mergeCell ref="AV233:AV238"/>
    <mergeCell ref="AW233:AW238"/>
    <mergeCell ref="AX233:AX238"/>
    <mergeCell ref="AY233:AY238"/>
    <mergeCell ref="AS239:AS244"/>
    <mergeCell ref="AT239:AT244"/>
    <mergeCell ref="AU239:AU244"/>
    <mergeCell ref="AV239:AV244"/>
    <mergeCell ref="AW239:AW244"/>
    <mergeCell ref="AX239:AX244"/>
    <mergeCell ref="AY239:AY244"/>
    <mergeCell ref="AS245:AS250"/>
    <mergeCell ref="AT245:AT250"/>
    <mergeCell ref="AU245:AU250"/>
    <mergeCell ref="AV245:AV250"/>
    <mergeCell ref="AW245:AW250"/>
    <mergeCell ref="AX245:AX250"/>
    <mergeCell ref="AY245:AY250"/>
    <mergeCell ref="AS269:AS274"/>
    <mergeCell ref="AT269:AT274"/>
    <mergeCell ref="AU269:AU274"/>
    <mergeCell ref="AV269:AV274"/>
    <mergeCell ref="AW269:AW274"/>
    <mergeCell ref="AX269:AX274"/>
    <mergeCell ref="AY269:AY274"/>
    <mergeCell ref="BB185:BB190"/>
    <mergeCell ref="BC185:BC190"/>
    <mergeCell ref="BD185:BD190"/>
    <mergeCell ref="BE185:BE190"/>
    <mergeCell ref="BF185:BF190"/>
    <mergeCell ref="BG185:BG190"/>
    <mergeCell ref="BH185:BH190"/>
    <mergeCell ref="BB191:BB196"/>
    <mergeCell ref="BC191:BC196"/>
    <mergeCell ref="BD191:BD196"/>
    <mergeCell ref="BE191:BE196"/>
    <mergeCell ref="BF191:BF196"/>
    <mergeCell ref="BG191:BG196"/>
    <mergeCell ref="BH191:BH196"/>
    <mergeCell ref="AS251:AS256"/>
    <mergeCell ref="AT251:AT256"/>
    <mergeCell ref="AU251:AU256"/>
    <mergeCell ref="AV251:AV256"/>
    <mergeCell ref="AW251:AW256"/>
    <mergeCell ref="AX251:AX256"/>
    <mergeCell ref="AY251:AY256"/>
    <mergeCell ref="AS257:AS262"/>
    <mergeCell ref="AT257:AT262"/>
    <mergeCell ref="AU257:AU262"/>
    <mergeCell ref="AV257:AV262"/>
    <mergeCell ref="AS161:AS162"/>
    <mergeCell ref="AS163:AS166"/>
    <mergeCell ref="BE119:BE124"/>
    <mergeCell ref="BF119:BF124"/>
    <mergeCell ref="BG119:BG124"/>
    <mergeCell ref="BH119:BH124"/>
    <mergeCell ref="BB119:BB124"/>
    <mergeCell ref="BC119:BC124"/>
    <mergeCell ref="BD119:BD124"/>
    <mergeCell ref="BB125:BB130"/>
    <mergeCell ref="BC125:BC130"/>
    <mergeCell ref="BD125:BD130"/>
    <mergeCell ref="BE125:BE130"/>
    <mergeCell ref="BF125:BF130"/>
    <mergeCell ref="BG125:BG130"/>
    <mergeCell ref="BH125:BH130"/>
    <mergeCell ref="BB131:BB136"/>
    <mergeCell ref="BC131:BC136"/>
    <mergeCell ref="BD131:BD136"/>
    <mergeCell ref="BE131:BE136"/>
    <mergeCell ref="BF131:BF136"/>
    <mergeCell ref="BG131:BG136"/>
    <mergeCell ref="BH131:BH136"/>
    <mergeCell ref="AT161:AT166"/>
    <mergeCell ref="AU161:AU166"/>
    <mergeCell ref="AV161:AV166"/>
    <mergeCell ref="AW161:AW166"/>
    <mergeCell ref="AX161:AX166"/>
    <mergeCell ref="AY161:AY166"/>
    <mergeCell ref="AS143:AS148"/>
    <mergeCell ref="AT143:AT148"/>
    <mergeCell ref="BA149:BA160"/>
    <mergeCell ref="BI131:BI136"/>
    <mergeCell ref="BJ131:BJ136"/>
    <mergeCell ref="BK131:BK136"/>
    <mergeCell ref="BL131:BL136"/>
    <mergeCell ref="BM131:BM136"/>
    <mergeCell ref="BN131:BN136"/>
    <mergeCell ref="BO131:BO136"/>
    <mergeCell ref="BP131:BP136"/>
    <mergeCell ref="BQ131:BQ136"/>
    <mergeCell ref="BI161:BI166"/>
    <mergeCell ref="BJ161:BJ166"/>
    <mergeCell ref="BK161:BK166"/>
    <mergeCell ref="BL161:BL166"/>
    <mergeCell ref="BM161:BM166"/>
    <mergeCell ref="BN161:BN166"/>
    <mergeCell ref="BO161:BO166"/>
    <mergeCell ref="BP161:BP166"/>
    <mergeCell ref="BQ161:BQ166"/>
    <mergeCell ref="BN149:BN154"/>
    <mergeCell ref="BO149:BO154"/>
    <mergeCell ref="BP149:BP154"/>
    <mergeCell ref="BQ149:BQ154"/>
    <mergeCell ref="BI155:BI160"/>
    <mergeCell ref="BJ155:BJ160"/>
    <mergeCell ref="BK155:BK160"/>
    <mergeCell ref="BL155:BL160"/>
    <mergeCell ref="BM155:BM160"/>
    <mergeCell ref="BN155:BN160"/>
    <mergeCell ref="BO155:BO160"/>
    <mergeCell ref="BI167:BI172"/>
    <mergeCell ref="BJ167:BJ172"/>
    <mergeCell ref="BK167:BK172"/>
    <mergeCell ref="BL167:BL172"/>
    <mergeCell ref="BM167:BM172"/>
    <mergeCell ref="BN167:BN172"/>
    <mergeCell ref="BO167:BO172"/>
    <mergeCell ref="BP167:BP172"/>
    <mergeCell ref="BQ167:BQ172"/>
    <mergeCell ref="BI137:BI142"/>
    <mergeCell ref="BJ137:BJ142"/>
    <mergeCell ref="BK137:BK142"/>
    <mergeCell ref="BL137:BL142"/>
    <mergeCell ref="BM137:BM142"/>
    <mergeCell ref="BN137:BN142"/>
    <mergeCell ref="BO137:BO142"/>
    <mergeCell ref="BP137:BP142"/>
    <mergeCell ref="BQ137:BQ142"/>
    <mergeCell ref="BI143:BI148"/>
    <mergeCell ref="BJ143:BJ148"/>
    <mergeCell ref="BK143:BK148"/>
    <mergeCell ref="BL143:BL148"/>
    <mergeCell ref="BM143:BM148"/>
    <mergeCell ref="BN143:BN148"/>
    <mergeCell ref="BO143:BO148"/>
    <mergeCell ref="BP143:BP148"/>
    <mergeCell ref="BQ143:BQ148"/>
    <mergeCell ref="BI149:BI154"/>
    <mergeCell ref="BJ149:BJ154"/>
    <mergeCell ref="BK149:BK154"/>
    <mergeCell ref="BL149:BL154"/>
    <mergeCell ref="BM149:BM154"/>
    <mergeCell ref="BI221:BI226"/>
    <mergeCell ref="BJ221:BJ226"/>
    <mergeCell ref="BK221:BK226"/>
    <mergeCell ref="BL221:BL226"/>
    <mergeCell ref="BM221:BM226"/>
    <mergeCell ref="BN221:BN226"/>
    <mergeCell ref="BO221:BO226"/>
    <mergeCell ref="BI227:BI232"/>
    <mergeCell ref="BJ227:BJ232"/>
    <mergeCell ref="BK227:BK232"/>
    <mergeCell ref="BL227:BL232"/>
    <mergeCell ref="BM227:BM232"/>
    <mergeCell ref="BN227:BN232"/>
    <mergeCell ref="BO227:BO232"/>
    <mergeCell ref="BI233:BI238"/>
    <mergeCell ref="BJ233:BJ238"/>
    <mergeCell ref="BK233:BK238"/>
    <mergeCell ref="BL233:BL238"/>
    <mergeCell ref="BM233:BM238"/>
    <mergeCell ref="BN233:BN238"/>
    <mergeCell ref="BO233:BO238"/>
    <mergeCell ref="BO269:BO274"/>
    <mergeCell ref="BI239:BI244"/>
    <mergeCell ref="BJ239:BJ244"/>
    <mergeCell ref="BK239:BK244"/>
    <mergeCell ref="BL239:BL244"/>
    <mergeCell ref="BM239:BM244"/>
    <mergeCell ref="BN239:BN244"/>
    <mergeCell ref="BO239:BO244"/>
    <mergeCell ref="BI245:BI250"/>
    <mergeCell ref="BJ245:BJ250"/>
    <mergeCell ref="BK245:BK250"/>
    <mergeCell ref="BL245:BL250"/>
    <mergeCell ref="BM245:BM250"/>
    <mergeCell ref="BN245:BN250"/>
    <mergeCell ref="BO245:BO250"/>
    <mergeCell ref="BI251:BI256"/>
    <mergeCell ref="BJ251:BJ256"/>
    <mergeCell ref="BK251:BK256"/>
    <mergeCell ref="BL251:BL256"/>
    <mergeCell ref="BM251:BM256"/>
    <mergeCell ref="BN251:BN256"/>
    <mergeCell ref="BO251:BO256"/>
    <mergeCell ref="BP91:BP94"/>
    <mergeCell ref="BP89:BP90"/>
    <mergeCell ref="AT131:AT136"/>
    <mergeCell ref="AU131:AU136"/>
    <mergeCell ref="AV131:AV136"/>
    <mergeCell ref="AX131:AX136"/>
    <mergeCell ref="AY131:AY136"/>
    <mergeCell ref="AZ131:AZ136"/>
    <mergeCell ref="AS173:AS178"/>
    <mergeCell ref="AW131:AW136"/>
    <mergeCell ref="AY197:AY202"/>
    <mergeCell ref="AT275:AT280"/>
    <mergeCell ref="BI257:BI262"/>
    <mergeCell ref="BJ257:BJ262"/>
    <mergeCell ref="BK257:BK262"/>
    <mergeCell ref="BL257:BL262"/>
    <mergeCell ref="BM257:BM262"/>
    <mergeCell ref="BN257:BN262"/>
    <mergeCell ref="BO257:BO262"/>
    <mergeCell ref="BI263:BI268"/>
    <mergeCell ref="BJ263:BJ268"/>
    <mergeCell ref="BK263:BK268"/>
    <mergeCell ref="BL263:BL268"/>
    <mergeCell ref="BM263:BM268"/>
    <mergeCell ref="BN263:BN268"/>
    <mergeCell ref="BO263:BO268"/>
    <mergeCell ref="BI269:BI274"/>
    <mergeCell ref="BJ269:BJ274"/>
    <mergeCell ref="BK269:BK274"/>
    <mergeCell ref="BL269:BL274"/>
    <mergeCell ref="BM269:BM274"/>
    <mergeCell ref="BN269:BN274"/>
  </mergeCells>
  <phoneticPr fontId="15" type="noConversion"/>
  <conditionalFormatting sqref="N11:N16 N29:N82">
    <cfRule type="cellIs" dxfId="1768" priority="4935" operator="equal">
      <formula>0.2</formula>
    </cfRule>
  </conditionalFormatting>
  <conditionalFormatting sqref="N11:N16 N29:N83">
    <cfRule type="cellIs" dxfId="1767" priority="4931" operator="equal">
      <formula>1</formula>
    </cfRule>
    <cfRule type="cellIs" dxfId="1766" priority="4932" operator="equal">
      <formula>0.8</formula>
    </cfRule>
    <cfRule type="cellIs" dxfId="1765" priority="4933" operator="equal">
      <formula>0.6</formula>
    </cfRule>
    <cfRule type="cellIs" dxfId="1764" priority="4934" operator="equal">
      <formula>0.4</formula>
    </cfRule>
  </conditionalFormatting>
  <conditionalFormatting sqref="N83 N89 N95 N101 N107 N113 N119">
    <cfRule type="cellIs" dxfId="1763" priority="5336" operator="equal">
      <formula>0.2</formula>
    </cfRule>
  </conditionalFormatting>
  <conditionalFormatting sqref="N89 N95 N101 N107 N113 N119 N83 R89 R95 R101 R107 R113 R119 P11 P47 P53 P119">
    <cfRule type="cellIs" dxfId="1762" priority="5338" operator="equal">
      <formula>$U$8</formula>
    </cfRule>
  </conditionalFormatting>
  <conditionalFormatting sqref="N89 N95 N101 N107 N113 N119">
    <cfRule type="cellIs" dxfId="1761" priority="5333" operator="equal">
      <formula>0.8</formula>
    </cfRule>
    <cfRule type="cellIs" dxfId="1760" priority="5334" operator="equal">
      <formula>0.6</formula>
    </cfRule>
    <cfRule type="cellIs" dxfId="1759" priority="5335" operator="equal">
      <formula>0.4</formula>
    </cfRule>
    <cfRule type="cellIs" dxfId="1758" priority="5337" operator="equal">
      <formula>1</formula>
    </cfRule>
  </conditionalFormatting>
  <conditionalFormatting sqref="O11:O16 O29:O82">
    <cfRule type="cellIs" dxfId="1757" priority="4864" operator="equal">
      <formula>"Baja"</formula>
    </cfRule>
    <cfRule type="cellIs" dxfId="1756" priority="4926" operator="equal">
      <formula>"Muy Alta"</formula>
    </cfRule>
    <cfRule type="cellIs" dxfId="1755" priority="4927" operator="equal">
      <formula>"Alta"</formula>
    </cfRule>
    <cfRule type="cellIs" dxfId="1754" priority="4928" operator="equal">
      <formula>"Media"</formula>
    </cfRule>
    <cfRule type="cellIs" dxfId="1753" priority="4929" operator="equal">
      <formula>"Baja"</formula>
    </cfRule>
    <cfRule type="cellIs" dxfId="1752" priority="4930" operator="equal">
      <formula>"Muy baja"</formula>
    </cfRule>
  </conditionalFormatting>
  <conditionalFormatting sqref="O83 O89 O95 O101 O107 O113 O119">
    <cfRule type="containsText" dxfId="1751" priority="5269" operator="containsText" text="Muy Baja">
      <formula>NOT(ISERROR(SEARCH("Muy Baja",O83)))</formula>
    </cfRule>
    <cfRule type="containsText" dxfId="1750" priority="5326" operator="containsText" text="Muy Alta">
      <formula>NOT(ISERROR(SEARCH("Muy Alta",O83)))</formula>
    </cfRule>
    <cfRule type="cellIs" dxfId="1749" priority="5327" operator="equal">
      <formula>"Alta"</formula>
    </cfRule>
    <cfRule type="containsText" dxfId="1748" priority="5328" operator="containsText" text="Media">
      <formula>NOT(ISERROR(SEARCH("Media",O83)))</formula>
    </cfRule>
    <cfRule type="containsText" dxfId="1747" priority="5329" operator="containsText" text="Baja">
      <formula>NOT(ISERROR(SEARCH("Baja",O83)))</formula>
    </cfRule>
    <cfRule type="cellIs" dxfId="1746" priority="5330" operator="equal">
      <formula>"Muy Baja"</formula>
    </cfRule>
    <cfRule type="cellIs" dxfId="1745" priority="5331" operator="equal">
      <formula>$O$11</formula>
    </cfRule>
    <cfRule type="cellIs" dxfId="1744" priority="5332" operator="equal">
      <formula>$O$11</formula>
    </cfRule>
    <cfRule type="cellIs" dxfId="1743" priority="5373" operator="equal">
      <formula>$Q$8</formula>
    </cfRule>
    <cfRule type="cellIs" dxfId="1742" priority="5374" operator="equal">
      <formula>$Q$9</formula>
    </cfRule>
    <cfRule type="cellIs" dxfId="1741" priority="5375" operator="equal">
      <formula>$Q$10</formula>
    </cfRule>
    <cfRule type="cellIs" dxfId="1740" priority="5376" operator="equal">
      <formula>$Q$11</formula>
    </cfRule>
    <cfRule type="cellIs" dxfId="1739" priority="5377" operator="equal">
      <formula>$Q$17</formula>
    </cfRule>
  </conditionalFormatting>
  <conditionalFormatting sqref="P11 P47 P53 N83 N89 R89 N95 R95 N101 R101 N107 R107 N113 R113 N119 P119 R119">
    <cfRule type="cellIs" dxfId="1738" priority="5339" operator="equal">
      <formula>$U$9</formula>
    </cfRule>
    <cfRule type="cellIs" dxfId="1737" priority="5340" operator="equal">
      <formula>$U$10</formula>
    </cfRule>
    <cfRule type="cellIs" dxfId="1736" priority="5341" operator="equal">
      <formula>$U$11</formula>
    </cfRule>
    <cfRule type="cellIs" dxfId="1735" priority="5342" operator="equal">
      <formula>$U$17</formula>
    </cfRule>
  </conditionalFormatting>
  <conditionalFormatting sqref="Q11:Q16 Q23:Q88">
    <cfRule type="cellIs" dxfId="1734" priority="4925" operator="equal">
      <formula>0.2</formula>
    </cfRule>
  </conditionalFormatting>
  <conditionalFormatting sqref="Q11:Q16 Q23:Q88">
    <cfRule type="cellIs" dxfId="1733" priority="4921" operator="equal">
      <formula>1</formula>
    </cfRule>
    <cfRule type="cellIs" dxfId="1732" priority="4922" operator="equal">
      <formula>0.8</formula>
    </cfRule>
    <cfRule type="cellIs" dxfId="1731" priority="4923" operator="equal">
      <formula>0.6</formula>
    </cfRule>
    <cfRule type="cellIs" dxfId="1730" priority="4924" operator="equal">
      <formula>0.4</formula>
    </cfRule>
  </conditionalFormatting>
  <conditionalFormatting sqref="Q89 Q101 Q107 Q113 T89:W89 T95:U95 T119:W119 W95 T101:W101 T107:W107">
    <cfRule type="cellIs" dxfId="1729" priority="5325" operator="equal">
      <formula>$Q$11</formula>
    </cfRule>
  </conditionalFormatting>
  <conditionalFormatting sqref="Q89 V89 Q101 Q107 Q113 V119">
    <cfRule type="cellIs" dxfId="1728" priority="5358" operator="equal">
      <formula>$X$9</formula>
    </cfRule>
  </conditionalFormatting>
  <conditionalFormatting sqref="Q89 V89 Q101 Q107 Q113 V119">
    <cfRule type="cellIs" dxfId="1727" priority="5359" operator="equal">
      <formula>$X$10</formula>
    </cfRule>
    <cfRule type="cellIs" dxfId="1726" priority="5360" operator="equal">
      <formula>$X$11</formula>
    </cfRule>
    <cfRule type="cellIs" dxfId="1725" priority="5361" operator="equal">
      <formula>$X$17</formula>
    </cfRule>
    <cfRule type="cellIs" dxfId="1724" priority="5362" operator="equal">
      <formula>$X$23</formula>
    </cfRule>
  </conditionalFormatting>
  <conditionalFormatting sqref="Q89 Q101 Q107 Q113">
    <cfRule type="cellIs" dxfId="1723" priority="5317" operator="equal">
      <formula>1</formula>
    </cfRule>
  </conditionalFormatting>
  <conditionalFormatting sqref="R83 Q89:R89 R95 Q101:R101 Q107:R107 Q113:R113 R119">
    <cfRule type="cellIs" dxfId="1722" priority="5064" operator="equal">
      <formula>0.2</formula>
    </cfRule>
  </conditionalFormatting>
  <conditionalFormatting sqref="R11:R16 R23:R82">
    <cfRule type="cellIs" dxfId="1721" priority="4920" operator="equal">
      <formula>"Leve"</formula>
    </cfRule>
  </conditionalFormatting>
  <conditionalFormatting sqref="R11:R16 R23:R124">
    <cfRule type="cellIs" dxfId="1720" priority="4916" operator="equal">
      <formula>"Catastrófico"</formula>
    </cfRule>
    <cfRule type="cellIs" dxfId="1719" priority="4917" operator="equal">
      <formula>"Mayor"</formula>
    </cfRule>
    <cfRule type="cellIs" dxfId="1718" priority="4918" operator="equal">
      <formula>"Moderado"</formula>
    </cfRule>
    <cfRule type="cellIs" dxfId="1717" priority="4919" operator="equal">
      <formula>"Menor"</formula>
    </cfRule>
  </conditionalFormatting>
  <conditionalFormatting sqref="R83 Q89:R89 R95 Q101:R101 Q107:R107 Q113:R113 R119">
    <cfRule type="cellIs" dxfId="1716" priority="5061" operator="equal">
      <formula>0.8</formula>
    </cfRule>
    <cfRule type="cellIs" dxfId="1715" priority="5062" operator="equal">
      <formula>0.6</formula>
    </cfRule>
    <cfRule type="cellIs" dxfId="1714" priority="5063" operator="equal">
      <formula>0.4</formula>
    </cfRule>
    <cfRule type="cellIs" dxfId="1713" priority="5065" operator="equal">
      <formula>1</formula>
    </cfRule>
  </conditionalFormatting>
  <conditionalFormatting sqref="R83">
    <cfRule type="cellIs" dxfId="1712" priority="5066" operator="equal">
      <formula>$U$8</formula>
    </cfRule>
    <cfRule type="cellIs" dxfId="1711" priority="5067" operator="equal">
      <formula>$U$9</formula>
    </cfRule>
    <cfRule type="cellIs" dxfId="1710" priority="5068" operator="equal">
      <formula>$U$10</formula>
    </cfRule>
    <cfRule type="cellIs" dxfId="1709" priority="5069" operator="equal">
      <formula>$U$11</formula>
    </cfRule>
    <cfRule type="cellIs" dxfId="1708" priority="5070" operator="equal">
      <formula>$U$17</formula>
    </cfRule>
  </conditionalFormatting>
  <conditionalFormatting sqref="R83:R124">
    <cfRule type="cellIs" dxfId="1707" priority="5060" operator="equal">
      <formula>"Leve"</formula>
    </cfRule>
  </conditionalFormatting>
  <conditionalFormatting sqref="S11">
    <cfRule type="cellIs" dxfId="1706" priority="4886" operator="equal">
      <formula>$W$8</formula>
    </cfRule>
    <cfRule type="cellIs" dxfId="1705" priority="4887" operator="equal">
      <formula>$W$9</formula>
    </cfRule>
    <cfRule type="cellIs" dxfId="1704" priority="4888" operator="equal">
      <formula>$W$10</formula>
    </cfRule>
    <cfRule type="cellIs" dxfId="1703" priority="4889" operator="equal">
      <formula>$W$11</formula>
    </cfRule>
    <cfRule type="cellIs" dxfId="1702" priority="4890" operator="equal">
      <formula>$W$17</formula>
    </cfRule>
  </conditionalFormatting>
  <conditionalFormatting sqref="S47 U89 W89 U95 W95 U101 W101 U107 W107 U119 W119">
    <cfRule type="cellIs" dxfId="1701" priority="5364" operator="equal">
      <formula>$W$9</formula>
    </cfRule>
    <cfRule type="cellIs" dxfId="1700" priority="5365" operator="equal">
      <formula>$W$10</formula>
    </cfRule>
    <cfRule type="cellIs" dxfId="1699" priority="5366" operator="equal">
      <formula>$W$11</formula>
    </cfRule>
    <cfRule type="cellIs" dxfId="1698" priority="5367" operator="equal">
      <formula>$W$17</formula>
    </cfRule>
  </conditionalFormatting>
  <conditionalFormatting sqref="T11:T16 T29:T82">
    <cfRule type="cellIs" dxfId="1697" priority="4915" operator="equal">
      <formula>0.2</formula>
    </cfRule>
  </conditionalFormatting>
  <conditionalFormatting sqref="T11:T16 T29:T83">
    <cfRule type="cellIs" dxfId="1696" priority="4911" operator="equal">
      <formula>1</formula>
    </cfRule>
    <cfRule type="cellIs" dxfId="1695" priority="4912" operator="equal">
      <formula>0.8</formula>
    </cfRule>
    <cfRule type="cellIs" dxfId="1694" priority="4913" operator="equal">
      <formula>0.6</formula>
    </cfRule>
    <cfRule type="cellIs" dxfId="1693" priority="4914" operator="equal">
      <formula>0.4</formula>
    </cfRule>
  </conditionalFormatting>
  <conditionalFormatting sqref="T83 T89 T95 T101 T107 T119 V101 V107">
    <cfRule type="cellIs" dxfId="1692" priority="5292" operator="equal">
      <formula>0.2</formula>
    </cfRule>
    <cfRule type="cellIs" dxfId="1691" priority="5299" operator="equal">
      <formula>$X$9</formula>
    </cfRule>
    <cfRule type="cellIs" dxfId="1690" priority="5300" operator="equal">
      <formula>$X$10</formula>
    </cfRule>
    <cfRule type="cellIs" dxfId="1689" priority="5301" operator="equal">
      <formula>$X$11</formula>
    </cfRule>
    <cfRule type="cellIs" dxfId="1688" priority="5302" operator="equal">
      <formula>$X$17</formula>
    </cfRule>
    <cfRule type="cellIs" dxfId="1687" priority="5303" operator="equal">
      <formula>$X$23</formula>
    </cfRule>
  </conditionalFormatting>
  <conditionalFormatting sqref="T83">
    <cfRule type="cellIs" dxfId="1686" priority="5298" operator="equal">
      <formula>$Q$11</formula>
    </cfRule>
  </conditionalFormatting>
  <conditionalFormatting sqref="T89 T95 T101 T107 T119 T83">
    <cfRule type="cellIs" dxfId="1685" priority="5294" operator="equal">
      <formula>1</formula>
    </cfRule>
  </conditionalFormatting>
  <conditionalFormatting sqref="T89 T95 T101 T107 T119">
    <cfRule type="cellIs" dxfId="1684" priority="5293" operator="equal">
      <formula>1</formula>
    </cfRule>
    <cfRule type="cellIs" dxfId="1683" priority="5295" operator="equal">
      <formula>0.8</formula>
    </cfRule>
    <cfRule type="cellIs" dxfId="1682" priority="5296" operator="equal">
      <formula>0.6</formula>
    </cfRule>
    <cfRule type="cellIs" dxfId="1681" priority="5297" operator="equal">
      <formula>0.4</formula>
    </cfRule>
  </conditionalFormatting>
  <conditionalFormatting sqref="U11:U16 U29:U82">
    <cfRule type="cellIs" dxfId="1680" priority="4906" operator="equal">
      <formula>"Catastrófico"</formula>
    </cfRule>
    <cfRule type="cellIs" dxfId="1679" priority="4907" operator="equal">
      <formula>"Mayor"</formula>
    </cfRule>
    <cfRule type="cellIs" dxfId="1678" priority="4908" operator="equal">
      <formula>"Moderado"</formula>
    </cfRule>
    <cfRule type="cellIs" dxfId="1677" priority="4909" operator="equal">
      <formula>"Menor"</formula>
    </cfRule>
    <cfRule type="cellIs" dxfId="1676" priority="4910" operator="equal">
      <formula>"Leve"</formula>
    </cfRule>
  </conditionalFormatting>
  <conditionalFormatting sqref="U83 U89 U95 U101 U107 U119">
    <cfRule type="containsText" dxfId="1675" priority="5304" operator="containsText" text="Catastrófico">
      <formula>NOT(ISERROR(SEARCH("Catastrófico",U83)))</formula>
    </cfRule>
    <cfRule type="containsText" dxfId="1674" priority="5305" operator="containsText" text="Mayor">
      <formula>NOT(ISERROR(SEARCH("Mayor",U83)))</formula>
    </cfRule>
    <cfRule type="containsText" dxfId="1673" priority="5306" operator="containsText" text="Moderado">
      <formula>NOT(ISERROR(SEARCH("Moderado",U83)))</formula>
    </cfRule>
    <cfRule type="containsText" dxfId="1672" priority="5307" operator="containsText" text="Menor">
      <formula>NOT(ISERROR(SEARCH("Menor",U83)))</formula>
    </cfRule>
    <cfRule type="cellIs" dxfId="1671" priority="5308" operator="equal">
      <formula>"Leve"</formula>
    </cfRule>
  </conditionalFormatting>
  <conditionalFormatting sqref="U83">
    <cfRule type="cellIs" dxfId="1670" priority="5309" operator="equal">
      <formula>$Q$11</formula>
    </cfRule>
    <cfRule type="cellIs" dxfId="1669" priority="5310" operator="equal">
      <formula>$W$8</formula>
    </cfRule>
    <cfRule type="cellIs" dxfId="1668" priority="5311" operator="equal">
      <formula>$W$9</formula>
    </cfRule>
    <cfRule type="cellIs" dxfId="1667" priority="5312" operator="equal">
      <formula>$W$10</formula>
    </cfRule>
    <cfRule type="cellIs" dxfId="1666" priority="5313" operator="equal">
      <formula>$W$11</formula>
    </cfRule>
    <cfRule type="cellIs" dxfId="1665" priority="5314" operator="equal">
      <formula>$W$17</formula>
    </cfRule>
  </conditionalFormatting>
  <conditionalFormatting sqref="U89 W89 U95 W95 U101 W101 U107 W107 U119 W119 S47">
    <cfRule type="cellIs" dxfId="1664" priority="5363" operator="equal">
      <formula>$W$8</formula>
    </cfRule>
  </conditionalFormatting>
  <conditionalFormatting sqref="V11:V16 V29:V82">
    <cfRule type="cellIs" dxfId="1663" priority="4905" operator="equal">
      <formula>0.2</formula>
    </cfRule>
  </conditionalFormatting>
  <conditionalFormatting sqref="V11:V16 V29:V82">
    <cfRule type="cellIs" dxfId="1662" priority="4901" operator="equal">
      <formula>1</formula>
    </cfRule>
    <cfRule type="cellIs" dxfId="1661" priority="4902" operator="equal">
      <formula>0.8</formula>
    </cfRule>
    <cfRule type="cellIs" dxfId="1660" priority="4903" operator="equal">
      <formula>0.6</formula>
    </cfRule>
    <cfRule type="cellIs" dxfId="1659" priority="4904" operator="equal">
      <formula>0.4</formula>
    </cfRule>
  </conditionalFormatting>
  <conditionalFormatting sqref="V89 V119">
    <cfRule type="cellIs" dxfId="1658" priority="5271" operator="equal">
      <formula>1</formula>
    </cfRule>
  </conditionalFormatting>
  <conditionalFormatting sqref="V89 V119">
    <cfRule type="cellIs" dxfId="1657" priority="5270" operator="equal">
      <formula>1</formula>
    </cfRule>
    <cfRule type="cellIs" dxfId="1656" priority="5272" operator="equal">
      <formula>0.8</formula>
    </cfRule>
    <cfRule type="cellIs" dxfId="1655" priority="5273" operator="equal">
      <formula>0.6</formula>
    </cfRule>
    <cfRule type="cellIs" dxfId="1654" priority="5274" operator="equal">
      <formula>0.4</formula>
    </cfRule>
  </conditionalFormatting>
  <conditionalFormatting sqref="W11:W16 W29:W82">
    <cfRule type="cellIs" dxfId="1653" priority="4896" operator="equal">
      <formula>"Catastrófico"</formula>
    </cfRule>
    <cfRule type="cellIs" dxfId="1652" priority="4897" operator="equal">
      <formula>"Mayor"</formula>
    </cfRule>
    <cfRule type="cellIs" dxfId="1651" priority="4898" operator="equal">
      <formula>"Moderado"</formula>
    </cfRule>
    <cfRule type="cellIs" dxfId="1650" priority="4899" operator="equal">
      <formula>"Menor"</formula>
    </cfRule>
    <cfRule type="cellIs" dxfId="1649" priority="4900" operator="equal">
      <formula>"Leve"</formula>
    </cfRule>
  </conditionalFormatting>
  <conditionalFormatting sqref="W83 W89 W95 W101 W107 W119">
    <cfRule type="containsText" dxfId="1648" priority="5281" operator="containsText" text="Catastrófico">
      <formula>NOT(ISERROR(SEARCH("Catastrófico",W83)))</formula>
    </cfRule>
    <cfRule type="containsText" dxfId="1647" priority="5282" operator="containsText" text="Mayor">
      <formula>NOT(ISERROR(SEARCH("Mayor",W83)))</formula>
    </cfRule>
    <cfRule type="containsText" dxfId="1646" priority="5283" operator="containsText" text="Moderado">
      <formula>NOT(ISERROR(SEARCH("Moderado",W83)))</formula>
    </cfRule>
    <cfRule type="containsText" dxfId="1645" priority="5284" operator="containsText" text="Menor">
      <formula>NOT(ISERROR(SEARCH("Menor",W83)))</formula>
    </cfRule>
    <cfRule type="cellIs" dxfId="1644" priority="5285" operator="equal">
      <formula>"Leve"</formula>
    </cfRule>
  </conditionalFormatting>
  <conditionalFormatting sqref="W83">
    <cfRule type="cellIs" dxfId="1643" priority="5286" operator="equal">
      <formula>$Q$11</formula>
    </cfRule>
    <cfRule type="cellIs" dxfId="1642" priority="5287" operator="equal">
      <formula>$W$8</formula>
    </cfRule>
    <cfRule type="cellIs" dxfId="1641" priority="5288" operator="equal">
      <formula>$W$9</formula>
    </cfRule>
    <cfRule type="cellIs" dxfId="1640" priority="5289" operator="equal">
      <formula>$W$10</formula>
    </cfRule>
    <cfRule type="cellIs" dxfId="1639" priority="5290" operator="equal">
      <formula>$W$11</formula>
    </cfRule>
    <cfRule type="cellIs" dxfId="1638" priority="5291" operator="equal">
      <formula>$W$17</formula>
    </cfRule>
  </conditionalFormatting>
  <conditionalFormatting sqref="AO11:AP11 AO29:AP29 AO35:AP35 AO41:AP41 AO47:AP47 AO53:AP53 AO59:AP59 AO65:AP65 AO71:AP71 AO77:AP77 AO107:AP107 AO113:AP113 AO119:AP119 AO125:AP125 AO131:AP131 AO137:AP137 AO143 AO149 AO155 AO161 AO167 AO173 AO197:AP197 AO203:AP203 AO209:AP209 AO215:AP215 AO221:AP221 AO227:AP227 AO233:AP233 AO239:AP239 AO245:AP245 AO251:AP251 AO257:AP257 AO263:AP263 AO269:AP269 AO299:AP299 AO305:AP305 AO311:AP311 AO317:AP317 AO323:AP323 AO329:AP329 AO335:AP335 AO341:AP341">
    <cfRule type="cellIs" dxfId="1637" priority="5159" operator="between">
      <formula>$AC$7</formula>
      <formula>$AD$7</formula>
    </cfRule>
    <cfRule type="cellIs" dxfId="1636" priority="5160" operator="between">
      <formula>#REF!</formula>
      <formula>#REF!</formula>
    </cfRule>
    <cfRule type="cellIs" dxfId="1635" priority="5161" operator="between">
      <formula>$AC$8</formula>
      <formula>$AD$8</formula>
    </cfRule>
    <cfRule type="cellIs" dxfId="1634" priority="5162" operator="between">
      <formula>$AC$9</formula>
      <formula>$AD$9</formula>
    </cfRule>
    <cfRule type="cellIs" dxfId="1633" priority="5163" operator="between">
      <formula>$AC$12</formula>
      <formula>$AD$12</formula>
    </cfRule>
  </conditionalFormatting>
  <conditionalFormatting sqref="AO11:AP16 AO23:AP82 AO101:AP142">
    <cfRule type="cellIs" dxfId="1632" priority="5147" operator="between">
      <formula>0.61</formula>
      <formula>0.8</formula>
    </cfRule>
    <cfRule type="cellIs" dxfId="1631" priority="5148" operator="between">
      <formula>0.41</formula>
      <formula>0.6</formula>
    </cfRule>
    <cfRule type="cellIs" dxfId="1630" priority="5149" operator="between">
      <formula>0.21</formula>
      <formula>0.4</formula>
    </cfRule>
    <cfRule type="cellIs" dxfId="1629" priority="5150" operator="between">
      <formula>0</formula>
      <formula>0.2</formula>
    </cfRule>
    <cfRule type="cellIs" dxfId="1628" priority="5151" operator="between">
      <formula>0.81</formula>
      <formula>1</formula>
    </cfRule>
    <cfRule type="cellIs" dxfId="1627" priority="5152" operator="equal">
      <formula>0.8</formula>
    </cfRule>
    <cfRule type="cellIs" dxfId="1626" priority="5153" operator="equal">
      <formula>0.6</formula>
    </cfRule>
    <cfRule type="cellIs" dxfId="1625" priority="5154" operator="equal">
      <formula>0.4</formula>
    </cfRule>
    <cfRule type="cellIs" dxfId="1624" priority="5155" operator="equal">
      <formula>0.2</formula>
    </cfRule>
    <cfRule type="cellIs" dxfId="1623" priority="5156" operator="equal">
      <formula>0.2</formula>
    </cfRule>
    <cfRule type="cellIs" dxfId="1622" priority="5158" operator="equal">
      <formula>0.2</formula>
    </cfRule>
  </conditionalFormatting>
  <conditionalFormatting sqref="AO23:AP23">
    <cfRule type="cellIs" dxfId="1621" priority="5263" operator="between">
      <formula>$AC$7</formula>
      <formula>$AD$7</formula>
    </cfRule>
    <cfRule type="cellIs" dxfId="1620" priority="5264" operator="between">
      <formula>#REF!</formula>
      <formula>#REF!</formula>
    </cfRule>
    <cfRule type="cellIs" dxfId="1619" priority="5265" operator="between">
      <formula>$AC$8</formula>
      <formula>$AD$8</formula>
    </cfRule>
    <cfRule type="cellIs" dxfId="1618" priority="5266" operator="between">
      <formula>$AC$9</formula>
      <formula>$AD$9</formula>
    </cfRule>
    <cfRule type="cellIs" dxfId="1617" priority="5267" operator="between">
      <formula>$AC$12</formula>
      <formula>$AD$12</formula>
    </cfRule>
  </conditionalFormatting>
  <conditionalFormatting sqref="AQ11:AQ16 AQ23:AQ124">
    <cfRule type="cellIs" dxfId="1616" priority="4854" operator="equal">
      <formula>"No requiere plan de acción"</formula>
    </cfRule>
    <cfRule type="cellIs" dxfId="1615" priority="4855" operator="equal">
      <formula>"Bajo"</formula>
    </cfRule>
    <cfRule type="cellIs" dxfId="1614" priority="4856" operator="equal">
      <formula>"Moderado"</formula>
    </cfRule>
    <cfRule type="cellIs" dxfId="1613" priority="4857" operator="equal">
      <formula>"Alto"</formula>
    </cfRule>
    <cfRule type="cellIs" dxfId="1612" priority="4858" operator="equal">
      <formula>"Extremo"</formula>
    </cfRule>
  </conditionalFormatting>
  <conditionalFormatting sqref="AQ11:AR11 AQ41 AQ47 AQ53 AQ59 AQ65 AQ71 AQ77 AU17 AV29 AQ83 AQ89 AQ95 AQ101 AQ107 AQ113 AQ119 AU11:AV11 AQ23 AQ35 AQ29 AS47">
    <cfRule type="cellIs" dxfId="1611" priority="4859" operator="equal">
      <formula>"Catastrófico"</formula>
    </cfRule>
    <cfRule type="cellIs" dxfId="1610" priority="4860" operator="equal">
      <formula>"Mayor"</formula>
    </cfRule>
    <cfRule type="cellIs" dxfId="1609" priority="4861" operator="equal">
      <formula>"Moderado"</formula>
    </cfRule>
    <cfRule type="cellIs" dxfId="1608" priority="4862" operator="equal">
      <formula>"Menor"</formula>
    </cfRule>
    <cfRule type="cellIs" dxfId="1607" priority="4863" operator="equal">
      <formula>"Leve"</formula>
    </cfRule>
  </conditionalFormatting>
  <conditionalFormatting sqref="N17:N28">
    <cfRule type="cellIs" dxfId="1606" priority="4817" operator="equal">
      <formula>0.2</formula>
    </cfRule>
  </conditionalFormatting>
  <conditionalFormatting sqref="N17:N28">
    <cfRule type="cellIs" dxfId="1605" priority="4813" operator="equal">
      <formula>1</formula>
    </cfRule>
    <cfRule type="cellIs" dxfId="1604" priority="4814" operator="equal">
      <formula>0.8</formula>
    </cfRule>
    <cfRule type="cellIs" dxfId="1603" priority="4815" operator="equal">
      <formula>0.6</formula>
    </cfRule>
    <cfRule type="cellIs" dxfId="1602" priority="4816" operator="equal">
      <formula>0.4</formula>
    </cfRule>
  </conditionalFormatting>
  <conditionalFormatting sqref="P17">
    <cfRule type="cellIs" dxfId="1601" priority="4834" operator="equal">
      <formula>$U$8</formula>
    </cfRule>
  </conditionalFormatting>
  <conditionalFormatting sqref="O17:O28">
    <cfRule type="cellIs" dxfId="1600" priority="4772" operator="equal">
      <formula>"Baja"</formula>
    </cfRule>
    <cfRule type="cellIs" dxfId="1599" priority="4808" operator="equal">
      <formula>"Muy Alta"</formula>
    </cfRule>
    <cfRule type="cellIs" dxfId="1598" priority="4809" operator="equal">
      <formula>"Alta"</formula>
    </cfRule>
    <cfRule type="cellIs" dxfId="1597" priority="4810" operator="equal">
      <formula>"Media"</formula>
    </cfRule>
    <cfRule type="cellIs" dxfId="1596" priority="4811" operator="equal">
      <formula>"Baja"</formula>
    </cfRule>
    <cfRule type="cellIs" dxfId="1595" priority="4812" operator="equal">
      <formula>"Muy baja"</formula>
    </cfRule>
  </conditionalFormatting>
  <conditionalFormatting sqref="P17">
    <cfRule type="cellIs" dxfId="1594" priority="4835" operator="equal">
      <formula>$U$9</formula>
    </cfRule>
    <cfRule type="cellIs" dxfId="1593" priority="4836" operator="equal">
      <formula>$U$10</formula>
    </cfRule>
    <cfRule type="cellIs" dxfId="1592" priority="4837" operator="equal">
      <formula>$U$11</formula>
    </cfRule>
    <cfRule type="cellIs" dxfId="1591" priority="4838" operator="equal">
      <formula>$U$17</formula>
    </cfRule>
  </conditionalFormatting>
  <conditionalFormatting sqref="Q17:Q22">
    <cfRule type="cellIs" dxfId="1590" priority="4807" operator="equal">
      <formula>0.2</formula>
    </cfRule>
  </conditionalFormatting>
  <conditionalFormatting sqref="Q17:Q22">
    <cfRule type="cellIs" dxfId="1589" priority="4803" operator="equal">
      <formula>1</formula>
    </cfRule>
    <cfRule type="cellIs" dxfId="1588" priority="4804" operator="equal">
      <formula>0.8</formula>
    </cfRule>
    <cfRule type="cellIs" dxfId="1587" priority="4805" operator="equal">
      <formula>0.6</formula>
    </cfRule>
    <cfRule type="cellIs" dxfId="1586" priority="4806" operator="equal">
      <formula>0.4</formula>
    </cfRule>
  </conditionalFormatting>
  <conditionalFormatting sqref="R17:R22">
    <cfRule type="cellIs" dxfId="1585" priority="4802" operator="equal">
      <formula>"Leve"</formula>
    </cfRule>
  </conditionalFormatting>
  <conditionalFormatting sqref="R17:R22">
    <cfRule type="cellIs" dxfId="1584" priority="4798" operator="equal">
      <formula>"Catastrófico"</formula>
    </cfRule>
    <cfRule type="cellIs" dxfId="1583" priority="4799" operator="equal">
      <formula>"Mayor"</formula>
    </cfRule>
    <cfRule type="cellIs" dxfId="1582" priority="4800" operator="equal">
      <formula>"Moderado"</formula>
    </cfRule>
    <cfRule type="cellIs" dxfId="1581" priority="4801" operator="equal">
      <formula>"Menor"</formula>
    </cfRule>
  </conditionalFormatting>
  <conditionalFormatting sqref="S17">
    <cfRule type="cellIs" dxfId="1580" priority="4773" operator="equal">
      <formula>$W$8</formula>
    </cfRule>
    <cfRule type="cellIs" dxfId="1579" priority="4774" operator="equal">
      <formula>$W$9</formula>
    </cfRule>
    <cfRule type="cellIs" dxfId="1578" priority="4775" operator="equal">
      <formula>$W$10</formula>
    </cfRule>
    <cfRule type="cellIs" dxfId="1577" priority="4776" operator="equal">
      <formula>$W$11</formula>
    </cfRule>
    <cfRule type="cellIs" dxfId="1576" priority="4777" operator="equal">
      <formula>$W$17</formula>
    </cfRule>
  </conditionalFormatting>
  <conditionalFormatting sqref="T17:T28">
    <cfRule type="cellIs" dxfId="1575" priority="4797" operator="equal">
      <formula>0.2</formula>
    </cfRule>
  </conditionalFormatting>
  <conditionalFormatting sqref="T17:T28">
    <cfRule type="cellIs" dxfId="1574" priority="4793" operator="equal">
      <formula>1</formula>
    </cfRule>
    <cfRule type="cellIs" dxfId="1573" priority="4794" operator="equal">
      <formula>0.8</formula>
    </cfRule>
    <cfRule type="cellIs" dxfId="1572" priority="4795" operator="equal">
      <formula>0.6</formula>
    </cfRule>
    <cfRule type="cellIs" dxfId="1571" priority="4796" operator="equal">
      <formula>0.4</formula>
    </cfRule>
  </conditionalFormatting>
  <conditionalFormatting sqref="U17:U28">
    <cfRule type="cellIs" dxfId="1570" priority="4788" operator="equal">
      <formula>"Catastrófico"</formula>
    </cfRule>
    <cfRule type="cellIs" dxfId="1569" priority="4789" operator="equal">
      <formula>"Mayor"</formula>
    </cfRule>
    <cfRule type="cellIs" dxfId="1568" priority="4790" operator="equal">
      <formula>"Moderado"</formula>
    </cfRule>
    <cfRule type="cellIs" dxfId="1567" priority="4791" operator="equal">
      <formula>"Menor"</formula>
    </cfRule>
    <cfRule type="cellIs" dxfId="1566" priority="4792" operator="equal">
      <formula>"Leve"</formula>
    </cfRule>
  </conditionalFormatting>
  <conditionalFormatting sqref="V17:V28">
    <cfRule type="cellIs" dxfId="1565" priority="4787" operator="equal">
      <formula>0.2</formula>
    </cfRule>
  </conditionalFormatting>
  <conditionalFormatting sqref="V17:V28">
    <cfRule type="cellIs" dxfId="1564" priority="4783" operator="equal">
      <formula>1</formula>
    </cfRule>
    <cfRule type="cellIs" dxfId="1563" priority="4784" operator="equal">
      <formula>0.8</formula>
    </cfRule>
    <cfRule type="cellIs" dxfId="1562" priority="4785" operator="equal">
      <formula>0.6</formula>
    </cfRule>
    <cfRule type="cellIs" dxfId="1561" priority="4786" operator="equal">
      <formula>0.4</formula>
    </cfRule>
  </conditionalFormatting>
  <conditionalFormatting sqref="W17:W28">
    <cfRule type="cellIs" dxfId="1560" priority="4778" operator="equal">
      <formula>"Catastrófico"</formula>
    </cfRule>
    <cfRule type="cellIs" dxfId="1559" priority="4779" operator="equal">
      <formula>"Mayor"</formula>
    </cfRule>
    <cfRule type="cellIs" dxfId="1558" priority="4780" operator="equal">
      <formula>"Moderado"</formula>
    </cfRule>
    <cfRule type="cellIs" dxfId="1557" priority="4781" operator="equal">
      <formula>"Menor"</formula>
    </cfRule>
    <cfRule type="cellIs" dxfId="1556" priority="4782" operator="equal">
      <formula>"Leve"</formula>
    </cfRule>
  </conditionalFormatting>
  <conditionalFormatting sqref="AO17:AP22">
    <cfRule type="cellIs" dxfId="1555" priority="4818" operator="between">
      <formula>0.61</formula>
      <formula>0.8</formula>
    </cfRule>
    <cfRule type="cellIs" dxfId="1554" priority="4819" operator="between">
      <formula>0.41</formula>
      <formula>0.6</formula>
    </cfRule>
    <cfRule type="cellIs" dxfId="1553" priority="4820" operator="between">
      <formula>0.21</formula>
      <formula>0.4</formula>
    </cfRule>
    <cfRule type="cellIs" dxfId="1552" priority="4821" operator="between">
      <formula>0</formula>
      <formula>0.2</formula>
    </cfRule>
    <cfRule type="cellIs" dxfId="1551" priority="4822" operator="between">
      <formula>0.81</formula>
      <formula>1</formula>
    </cfRule>
    <cfRule type="cellIs" dxfId="1550" priority="4823" operator="equal">
      <formula>0.8</formula>
    </cfRule>
    <cfRule type="cellIs" dxfId="1549" priority="4824" operator="equal">
      <formula>0.6</formula>
    </cfRule>
    <cfRule type="cellIs" dxfId="1548" priority="4825" operator="equal">
      <formula>0.4</formula>
    </cfRule>
    <cfRule type="cellIs" dxfId="1547" priority="4826" operator="equal">
      <formula>0.2</formula>
    </cfRule>
    <cfRule type="cellIs" dxfId="1546" priority="4827" operator="equal">
      <formula>0.2</formula>
    </cfRule>
    <cfRule type="cellIs" dxfId="1545" priority="4828" operator="equal">
      <formula>0.2</formula>
    </cfRule>
  </conditionalFormatting>
  <conditionalFormatting sqref="AO17:AP17">
    <cfRule type="cellIs" dxfId="1544" priority="4829" operator="between">
      <formula>$AC$7</formula>
      <formula>$AD$7</formula>
    </cfRule>
    <cfRule type="cellIs" dxfId="1543" priority="4830" operator="between">
      <formula>#REF!</formula>
      <formula>#REF!</formula>
    </cfRule>
    <cfRule type="cellIs" dxfId="1542" priority="4831" operator="between">
      <formula>$AC$8</formula>
      <formula>$AD$8</formula>
    </cfRule>
    <cfRule type="cellIs" dxfId="1541" priority="4832" operator="between">
      <formula>$AC$9</formula>
      <formula>$AD$9</formula>
    </cfRule>
    <cfRule type="cellIs" dxfId="1540" priority="4833" operator="between">
      <formula>$AC$12</formula>
      <formula>$AD$12</formula>
    </cfRule>
  </conditionalFormatting>
  <conditionalFormatting sqref="AQ17:AQ22">
    <cfRule type="cellIs" dxfId="1539" priority="4762" operator="equal">
      <formula>"No requiere plan de acción"</formula>
    </cfRule>
    <cfRule type="cellIs" dxfId="1538" priority="4763" operator="equal">
      <formula>"Bajo"</formula>
    </cfRule>
    <cfRule type="cellIs" dxfId="1537" priority="4764" operator="equal">
      <formula>"Moderado"</formula>
    </cfRule>
    <cfRule type="cellIs" dxfId="1536" priority="4765" operator="equal">
      <formula>"Alto"</formula>
    </cfRule>
    <cfRule type="cellIs" dxfId="1535" priority="4766" operator="equal">
      <formula>"Extremo"</formula>
    </cfRule>
  </conditionalFormatting>
  <conditionalFormatting sqref="AQ17">
    <cfRule type="cellIs" dxfId="1534" priority="4767" operator="equal">
      <formula>"Catastrófico"</formula>
    </cfRule>
    <cfRule type="cellIs" dxfId="1533" priority="4768" operator="equal">
      <formula>"Mayor"</formula>
    </cfRule>
    <cfRule type="cellIs" dxfId="1532" priority="4769" operator="equal">
      <formula>"Moderado"</formula>
    </cfRule>
    <cfRule type="cellIs" dxfId="1531" priority="4770" operator="equal">
      <formula>"Menor"</formula>
    </cfRule>
    <cfRule type="cellIs" dxfId="1530" priority="4771" operator="equal">
      <formula>"Leve"</formula>
    </cfRule>
  </conditionalFormatting>
  <conditionalFormatting sqref="AV17">
    <cfRule type="cellIs" dxfId="1529" priority="4757" operator="equal">
      <formula>"Catastrófico"</formula>
    </cfRule>
    <cfRule type="cellIs" dxfId="1528" priority="4758" operator="equal">
      <formula>"Mayor"</formula>
    </cfRule>
    <cfRule type="cellIs" dxfId="1527" priority="4759" operator="equal">
      <formula>"Moderado"</formula>
    </cfRule>
    <cfRule type="cellIs" dxfId="1526" priority="4760" operator="equal">
      <formula>"Menor"</formula>
    </cfRule>
    <cfRule type="cellIs" dxfId="1525" priority="4761" operator="equal">
      <formula>"Leve"</formula>
    </cfRule>
  </conditionalFormatting>
  <conditionalFormatting sqref="P23 P35 P41 P71 P77 P83 P89 P101 P107 P113">
    <cfRule type="cellIs" dxfId="1524" priority="4752" operator="equal">
      <formula>$T$8</formula>
    </cfRule>
  </conditionalFormatting>
  <conditionalFormatting sqref="P23 P35 P41 P71 P77 P83 P89 P101 P107 P113">
    <cfRule type="cellIs" dxfId="1523" priority="4753" operator="equal">
      <formula>$T$9</formula>
    </cfRule>
    <cfRule type="cellIs" dxfId="1522" priority="4754" operator="equal">
      <formula>$T$10</formula>
    </cfRule>
    <cfRule type="cellIs" dxfId="1521" priority="4755" operator="equal">
      <formula>$T$11</formula>
    </cfRule>
    <cfRule type="cellIs" dxfId="1520" priority="4756" operator="equal">
      <formula>$T$17</formula>
    </cfRule>
  </conditionalFormatting>
  <conditionalFormatting sqref="P29">
    <cfRule type="cellIs" dxfId="1519" priority="4747" operator="equal">
      <formula>$T$8</formula>
    </cfRule>
    <cfRule type="cellIs" dxfId="1518" priority="4748" operator="equal">
      <formula>$T$9</formula>
    </cfRule>
    <cfRule type="cellIs" dxfId="1517" priority="4749" operator="equal">
      <formula>$T$10</formula>
    </cfRule>
    <cfRule type="cellIs" dxfId="1516" priority="4750" operator="equal">
      <formula>$T$11</formula>
    </cfRule>
    <cfRule type="cellIs" dxfId="1515" priority="4751" operator="equal">
      <formula>$T$17</formula>
    </cfRule>
  </conditionalFormatting>
  <conditionalFormatting sqref="S23 S29 S65">
    <cfRule type="cellIs" dxfId="1514" priority="4737" operator="equal">
      <formula>$V$8</formula>
    </cfRule>
    <cfRule type="cellIs" dxfId="1513" priority="4738" operator="equal">
      <formula>$V$9</formula>
    </cfRule>
    <cfRule type="cellIs" dxfId="1512" priority="4739" operator="equal">
      <formula>$V$10</formula>
    </cfRule>
    <cfRule type="cellIs" dxfId="1511" priority="4740" operator="equal">
      <formula>$V$11</formula>
    </cfRule>
    <cfRule type="cellIs" dxfId="1510" priority="4741" operator="equal">
      <formula>$V$17</formula>
    </cfRule>
  </conditionalFormatting>
  <conditionalFormatting sqref="S35">
    <cfRule type="cellIs" dxfId="1509" priority="4732" operator="equal">
      <formula>$V$8</formula>
    </cfRule>
    <cfRule type="cellIs" dxfId="1508" priority="4733" operator="equal">
      <formula>$V$9</formula>
    </cfRule>
    <cfRule type="cellIs" dxfId="1507" priority="4734" operator="equal">
      <formula>$V$10</formula>
    </cfRule>
    <cfRule type="cellIs" dxfId="1506" priority="4735" operator="equal">
      <formula>$V$11</formula>
    </cfRule>
    <cfRule type="cellIs" dxfId="1505" priority="4736" operator="equal">
      <formula>$V$17</formula>
    </cfRule>
  </conditionalFormatting>
  <conditionalFormatting sqref="S41 S83 S89 S95 S101 S107">
    <cfRule type="cellIs" dxfId="1504" priority="4743" operator="equal">
      <formula>$V$9</formula>
    </cfRule>
    <cfRule type="cellIs" dxfId="1503" priority="4744" operator="equal">
      <formula>$V$10</formula>
    </cfRule>
    <cfRule type="cellIs" dxfId="1502" priority="4745" operator="equal">
      <formula>$V$11</formula>
    </cfRule>
    <cfRule type="cellIs" dxfId="1501" priority="4746" operator="equal">
      <formula>$V$17</formula>
    </cfRule>
  </conditionalFormatting>
  <conditionalFormatting sqref="S41 S83 S89 S95 S101 S107">
    <cfRule type="cellIs" dxfId="1500" priority="4742" operator="equal">
      <formula>$V$8</formula>
    </cfRule>
  </conditionalFormatting>
  <conditionalFormatting sqref="AV23">
    <cfRule type="cellIs" dxfId="1499" priority="4712" operator="equal">
      <formula>"Catastrófico"</formula>
    </cfRule>
    <cfRule type="cellIs" dxfId="1498" priority="4713" operator="equal">
      <formula>"Mayor"</formula>
    </cfRule>
    <cfRule type="cellIs" dxfId="1497" priority="4714" operator="equal">
      <formula>"Moderado"</formula>
    </cfRule>
    <cfRule type="cellIs" dxfId="1496" priority="4715" operator="equal">
      <formula>"Menor"</formula>
    </cfRule>
    <cfRule type="cellIs" dxfId="1495" priority="4716" operator="equal">
      <formula>"Leve"</formula>
    </cfRule>
  </conditionalFormatting>
  <conditionalFormatting sqref="AS35:AV35">
    <cfRule type="cellIs" dxfId="1494" priority="4707" operator="equal">
      <formula>"Catastrófico"</formula>
    </cfRule>
    <cfRule type="cellIs" dxfId="1493" priority="4708" operator="equal">
      <formula>"Mayor"</formula>
    </cfRule>
    <cfRule type="cellIs" dxfId="1492" priority="4709" operator="equal">
      <formula>"Moderado"</formula>
    </cfRule>
    <cfRule type="cellIs" dxfId="1491" priority="4710" operator="equal">
      <formula>"Menor"</formula>
    </cfRule>
    <cfRule type="cellIs" dxfId="1490" priority="4711" operator="equal">
      <formula>"Leve"</formula>
    </cfRule>
  </conditionalFormatting>
  <conditionalFormatting sqref="AS41:AU41">
    <cfRule type="cellIs" dxfId="1489" priority="4702" operator="equal">
      <formula>"Catastrófico"</formula>
    </cfRule>
    <cfRule type="cellIs" dxfId="1488" priority="4703" operator="equal">
      <formula>"Mayor"</formula>
    </cfRule>
    <cfRule type="cellIs" dxfId="1487" priority="4704" operator="equal">
      <formula>"Moderado"</formula>
    </cfRule>
    <cfRule type="cellIs" dxfId="1486" priority="4705" operator="equal">
      <formula>"Menor"</formula>
    </cfRule>
    <cfRule type="cellIs" dxfId="1485" priority="4706" operator="equal">
      <formula>"Leve"</formula>
    </cfRule>
  </conditionalFormatting>
  <conditionalFormatting sqref="AV47">
    <cfRule type="cellIs" dxfId="1484" priority="4697" operator="equal">
      <formula>"Catastrófico"</formula>
    </cfRule>
    <cfRule type="cellIs" dxfId="1483" priority="4698" operator="equal">
      <formula>"Mayor"</formula>
    </cfRule>
    <cfRule type="cellIs" dxfId="1482" priority="4699" operator="equal">
      <formula>"Moderado"</formula>
    </cfRule>
    <cfRule type="cellIs" dxfId="1481" priority="4700" operator="equal">
      <formula>"Menor"</formula>
    </cfRule>
    <cfRule type="cellIs" dxfId="1480" priority="4701" operator="equal">
      <formula>"Leve"</formula>
    </cfRule>
  </conditionalFormatting>
  <conditionalFormatting sqref="S53">
    <cfRule type="cellIs" dxfId="1479" priority="4692" operator="equal">
      <formula>$V$8</formula>
    </cfRule>
    <cfRule type="cellIs" dxfId="1478" priority="4693" operator="equal">
      <formula>$V$9</formula>
    </cfRule>
    <cfRule type="cellIs" dxfId="1477" priority="4694" operator="equal">
      <formula>$V$10</formula>
    </cfRule>
    <cfRule type="cellIs" dxfId="1476" priority="4695" operator="equal">
      <formula>$V$11</formula>
    </cfRule>
    <cfRule type="cellIs" dxfId="1475" priority="4696" operator="equal">
      <formula>$V$17</formula>
    </cfRule>
  </conditionalFormatting>
  <conditionalFormatting sqref="AQ125:AQ130">
    <cfRule type="cellIs" dxfId="1474" priority="4677" operator="equal">
      <formula>"No requiere plan de acción"</formula>
    </cfRule>
    <cfRule type="cellIs" dxfId="1473" priority="4678" operator="equal">
      <formula>"Bajo"</formula>
    </cfRule>
    <cfRule type="cellIs" dxfId="1472" priority="4679" operator="equal">
      <formula>"Moderado"</formula>
    </cfRule>
    <cfRule type="cellIs" dxfId="1471" priority="4680" operator="equal">
      <formula>"Alto"</formula>
    </cfRule>
    <cfRule type="cellIs" dxfId="1470" priority="4681" operator="equal">
      <formula>"Extremo"</formula>
    </cfRule>
  </conditionalFormatting>
  <conditionalFormatting sqref="AQ125">
    <cfRule type="cellIs" dxfId="1469" priority="4682" operator="equal">
      <formula>"Catastrófico"</formula>
    </cfRule>
    <cfRule type="cellIs" dxfId="1468" priority="4683" operator="equal">
      <formula>"Mayor"</formula>
    </cfRule>
    <cfRule type="cellIs" dxfId="1467" priority="4684" operator="equal">
      <formula>"Moderado"</formula>
    </cfRule>
    <cfRule type="cellIs" dxfId="1466" priority="4685" operator="equal">
      <formula>"Menor"</formula>
    </cfRule>
    <cfRule type="cellIs" dxfId="1465" priority="4686" operator="equal">
      <formula>"Leve"</formula>
    </cfRule>
  </conditionalFormatting>
  <conditionalFormatting sqref="AQ131:AQ136">
    <cfRule type="cellIs" dxfId="1464" priority="4662" operator="equal">
      <formula>"No requiere plan de acción"</formula>
    </cfRule>
    <cfRule type="cellIs" dxfId="1463" priority="4663" operator="equal">
      <formula>"Bajo"</formula>
    </cfRule>
    <cfRule type="cellIs" dxfId="1462" priority="4664" operator="equal">
      <formula>"Moderado"</formula>
    </cfRule>
    <cfRule type="cellIs" dxfId="1461" priority="4665" operator="equal">
      <formula>"Alto"</formula>
    </cfRule>
    <cfRule type="cellIs" dxfId="1460" priority="4666" operator="equal">
      <formula>"Extremo"</formula>
    </cfRule>
  </conditionalFormatting>
  <conditionalFormatting sqref="AQ131">
    <cfRule type="cellIs" dxfId="1459" priority="4667" operator="equal">
      <formula>"Catastrófico"</formula>
    </cfRule>
    <cfRule type="cellIs" dxfId="1458" priority="4668" operator="equal">
      <formula>"Mayor"</formula>
    </cfRule>
    <cfRule type="cellIs" dxfId="1457" priority="4669" operator="equal">
      <formula>"Moderado"</formula>
    </cfRule>
    <cfRule type="cellIs" dxfId="1456" priority="4670" operator="equal">
      <formula>"Menor"</formula>
    </cfRule>
    <cfRule type="cellIs" dxfId="1455" priority="4671" operator="equal">
      <formula>"Leve"</formula>
    </cfRule>
  </conditionalFormatting>
  <conditionalFormatting sqref="AQ137:AQ142">
    <cfRule type="cellIs" dxfId="1454" priority="4647" operator="equal">
      <formula>"No requiere plan de acción"</formula>
    </cfRule>
    <cfRule type="cellIs" dxfId="1453" priority="4648" operator="equal">
      <formula>"Bajo"</formula>
    </cfRule>
    <cfRule type="cellIs" dxfId="1452" priority="4649" operator="equal">
      <formula>"Moderado"</formula>
    </cfRule>
    <cfRule type="cellIs" dxfId="1451" priority="4650" operator="equal">
      <formula>"Alto"</formula>
    </cfRule>
    <cfRule type="cellIs" dxfId="1450" priority="4651" operator="equal">
      <formula>"Extremo"</formula>
    </cfRule>
  </conditionalFormatting>
  <conditionalFormatting sqref="AQ137">
    <cfRule type="cellIs" dxfId="1449" priority="4652" operator="equal">
      <formula>"Catastrófico"</formula>
    </cfRule>
    <cfRule type="cellIs" dxfId="1448" priority="4653" operator="equal">
      <formula>"Mayor"</formula>
    </cfRule>
    <cfRule type="cellIs" dxfId="1447" priority="4654" operator="equal">
      <formula>"Moderado"</formula>
    </cfRule>
    <cfRule type="cellIs" dxfId="1446" priority="4655" operator="equal">
      <formula>"Menor"</formula>
    </cfRule>
    <cfRule type="cellIs" dxfId="1445" priority="4656" operator="equal">
      <formula>"Leve"</formula>
    </cfRule>
  </conditionalFormatting>
  <conditionalFormatting sqref="AQ143:AQ148">
    <cfRule type="cellIs" dxfId="1444" priority="4632" operator="equal">
      <formula>"No requiere plan de acción"</formula>
    </cfRule>
    <cfRule type="cellIs" dxfId="1443" priority="4633" operator="equal">
      <formula>"Bajo"</formula>
    </cfRule>
    <cfRule type="cellIs" dxfId="1442" priority="4634" operator="equal">
      <formula>"Moderado"</formula>
    </cfRule>
    <cfRule type="cellIs" dxfId="1441" priority="4635" operator="equal">
      <formula>"Alto"</formula>
    </cfRule>
    <cfRule type="cellIs" dxfId="1440" priority="4636" operator="equal">
      <formula>"Extremo"</formula>
    </cfRule>
  </conditionalFormatting>
  <conditionalFormatting sqref="AQ143">
    <cfRule type="cellIs" dxfId="1439" priority="4637" operator="equal">
      <formula>"Catastrófico"</formula>
    </cfRule>
    <cfRule type="cellIs" dxfId="1438" priority="4638" operator="equal">
      <formula>"Mayor"</formula>
    </cfRule>
    <cfRule type="cellIs" dxfId="1437" priority="4639" operator="equal">
      <formula>"Moderado"</formula>
    </cfRule>
    <cfRule type="cellIs" dxfId="1436" priority="4640" operator="equal">
      <formula>"Menor"</formula>
    </cfRule>
    <cfRule type="cellIs" dxfId="1435" priority="4641" operator="equal">
      <formula>"Leve"</formula>
    </cfRule>
  </conditionalFormatting>
  <conditionalFormatting sqref="AQ149:AQ154">
    <cfRule type="cellIs" dxfId="1434" priority="4617" operator="equal">
      <formula>"No requiere plan de acción"</formula>
    </cfRule>
    <cfRule type="cellIs" dxfId="1433" priority="4618" operator="equal">
      <formula>"Bajo"</formula>
    </cfRule>
    <cfRule type="cellIs" dxfId="1432" priority="4619" operator="equal">
      <formula>"Moderado"</formula>
    </cfRule>
    <cfRule type="cellIs" dxfId="1431" priority="4620" operator="equal">
      <formula>"Alto"</formula>
    </cfRule>
    <cfRule type="cellIs" dxfId="1430" priority="4621" operator="equal">
      <formula>"Extremo"</formula>
    </cfRule>
  </conditionalFormatting>
  <conditionalFormatting sqref="AQ149">
    <cfRule type="cellIs" dxfId="1429" priority="4622" operator="equal">
      <formula>"Catastrófico"</formula>
    </cfRule>
    <cfRule type="cellIs" dxfId="1428" priority="4623" operator="equal">
      <formula>"Mayor"</formula>
    </cfRule>
    <cfRule type="cellIs" dxfId="1427" priority="4624" operator="equal">
      <formula>"Moderado"</formula>
    </cfRule>
    <cfRule type="cellIs" dxfId="1426" priority="4625" operator="equal">
      <formula>"Menor"</formula>
    </cfRule>
    <cfRule type="cellIs" dxfId="1425" priority="4626" operator="equal">
      <formula>"Leve"</formula>
    </cfRule>
  </conditionalFormatting>
  <conditionalFormatting sqref="AQ155:AQ160">
    <cfRule type="cellIs" dxfId="1424" priority="4602" operator="equal">
      <formula>"No requiere plan de acción"</formula>
    </cfRule>
    <cfRule type="cellIs" dxfId="1423" priority="4603" operator="equal">
      <formula>"Bajo"</formula>
    </cfRule>
    <cfRule type="cellIs" dxfId="1422" priority="4604" operator="equal">
      <formula>"Moderado"</formula>
    </cfRule>
    <cfRule type="cellIs" dxfId="1421" priority="4605" operator="equal">
      <formula>"Alto"</formula>
    </cfRule>
    <cfRule type="cellIs" dxfId="1420" priority="4606" operator="equal">
      <formula>"Extremo"</formula>
    </cfRule>
  </conditionalFormatting>
  <conditionalFormatting sqref="AQ155">
    <cfRule type="cellIs" dxfId="1419" priority="4607" operator="equal">
      <formula>"Catastrófico"</formula>
    </cfRule>
    <cfRule type="cellIs" dxfId="1418" priority="4608" operator="equal">
      <formula>"Mayor"</formula>
    </cfRule>
    <cfRule type="cellIs" dxfId="1417" priority="4609" operator="equal">
      <formula>"Moderado"</formula>
    </cfRule>
    <cfRule type="cellIs" dxfId="1416" priority="4610" operator="equal">
      <formula>"Menor"</formula>
    </cfRule>
    <cfRule type="cellIs" dxfId="1415" priority="4611" operator="equal">
      <formula>"Leve"</formula>
    </cfRule>
  </conditionalFormatting>
  <conditionalFormatting sqref="AQ161:AQ166">
    <cfRule type="cellIs" dxfId="1414" priority="4587" operator="equal">
      <formula>"No requiere plan de acción"</formula>
    </cfRule>
    <cfRule type="cellIs" dxfId="1413" priority="4588" operator="equal">
      <formula>"Bajo"</formula>
    </cfRule>
    <cfRule type="cellIs" dxfId="1412" priority="4589" operator="equal">
      <formula>"Moderado"</formula>
    </cfRule>
    <cfRule type="cellIs" dxfId="1411" priority="4590" operator="equal">
      <formula>"Alto"</formula>
    </cfRule>
    <cfRule type="cellIs" dxfId="1410" priority="4591" operator="equal">
      <formula>"Extremo"</formula>
    </cfRule>
  </conditionalFormatting>
  <conditionalFormatting sqref="AQ161">
    <cfRule type="cellIs" dxfId="1409" priority="4592" operator="equal">
      <formula>"Catastrófico"</formula>
    </cfRule>
    <cfRule type="cellIs" dxfId="1408" priority="4593" operator="equal">
      <formula>"Mayor"</formula>
    </cfRule>
    <cfRule type="cellIs" dxfId="1407" priority="4594" operator="equal">
      <formula>"Moderado"</formula>
    </cfRule>
    <cfRule type="cellIs" dxfId="1406" priority="4595" operator="equal">
      <formula>"Menor"</formula>
    </cfRule>
    <cfRule type="cellIs" dxfId="1405" priority="4596" operator="equal">
      <formula>"Leve"</formula>
    </cfRule>
  </conditionalFormatting>
  <conditionalFormatting sqref="AQ167:AQ172">
    <cfRule type="cellIs" dxfId="1404" priority="4572" operator="equal">
      <formula>"No requiere plan de acción"</formula>
    </cfRule>
    <cfRule type="cellIs" dxfId="1403" priority="4573" operator="equal">
      <formula>"Bajo"</formula>
    </cfRule>
    <cfRule type="cellIs" dxfId="1402" priority="4574" operator="equal">
      <formula>"Moderado"</formula>
    </cfRule>
    <cfRule type="cellIs" dxfId="1401" priority="4575" operator="equal">
      <formula>"Alto"</formula>
    </cfRule>
    <cfRule type="cellIs" dxfId="1400" priority="4576" operator="equal">
      <formula>"Extremo"</formula>
    </cfRule>
  </conditionalFormatting>
  <conditionalFormatting sqref="AQ167">
    <cfRule type="cellIs" dxfId="1399" priority="4577" operator="equal">
      <formula>"Catastrófico"</formula>
    </cfRule>
    <cfRule type="cellIs" dxfId="1398" priority="4578" operator="equal">
      <formula>"Mayor"</formula>
    </cfRule>
    <cfRule type="cellIs" dxfId="1397" priority="4579" operator="equal">
      <formula>"Moderado"</formula>
    </cfRule>
    <cfRule type="cellIs" dxfId="1396" priority="4580" operator="equal">
      <formula>"Menor"</formula>
    </cfRule>
    <cfRule type="cellIs" dxfId="1395" priority="4581" operator="equal">
      <formula>"Leve"</formula>
    </cfRule>
  </conditionalFormatting>
  <conditionalFormatting sqref="AQ173:AQ178">
    <cfRule type="cellIs" dxfId="1394" priority="4557" operator="equal">
      <formula>"No requiere plan de acción"</formula>
    </cfRule>
    <cfRule type="cellIs" dxfId="1393" priority="4558" operator="equal">
      <formula>"Bajo"</formula>
    </cfRule>
    <cfRule type="cellIs" dxfId="1392" priority="4559" operator="equal">
      <formula>"Moderado"</formula>
    </cfRule>
    <cfRule type="cellIs" dxfId="1391" priority="4560" operator="equal">
      <formula>"Alto"</formula>
    </cfRule>
    <cfRule type="cellIs" dxfId="1390" priority="4561" operator="equal">
      <formula>"Extremo"</formula>
    </cfRule>
  </conditionalFormatting>
  <conditionalFormatting sqref="AQ173">
    <cfRule type="cellIs" dxfId="1389" priority="4562" operator="equal">
      <formula>"Catastrófico"</formula>
    </cfRule>
    <cfRule type="cellIs" dxfId="1388" priority="4563" operator="equal">
      <formula>"Mayor"</formula>
    </cfRule>
    <cfRule type="cellIs" dxfId="1387" priority="4564" operator="equal">
      <formula>"Moderado"</formula>
    </cfRule>
    <cfRule type="cellIs" dxfId="1386" priority="4565" operator="equal">
      <formula>"Menor"</formula>
    </cfRule>
    <cfRule type="cellIs" dxfId="1385" priority="4566" operator="equal">
      <formula>"Leve"</formula>
    </cfRule>
  </conditionalFormatting>
  <conditionalFormatting sqref="AQ179:AQ184">
    <cfRule type="cellIs" dxfId="1384" priority="4542" operator="equal">
      <formula>"No requiere plan de acción"</formula>
    </cfRule>
    <cfRule type="cellIs" dxfId="1383" priority="4543" operator="equal">
      <formula>"Bajo"</formula>
    </cfRule>
    <cfRule type="cellIs" dxfId="1382" priority="4544" operator="equal">
      <formula>"Moderado"</formula>
    </cfRule>
    <cfRule type="cellIs" dxfId="1381" priority="4545" operator="equal">
      <formula>"Alto"</formula>
    </cfRule>
    <cfRule type="cellIs" dxfId="1380" priority="4546" operator="equal">
      <formula>"Extremo"</formula>
    </cfRule>
  </conditionalFormatting>
  <conditionalFormatting sqref="AQ179">
    <cfRule type="cellIs" dxfId="1379" priority="4547" operator="equal">
      <formula>"Catastrófico"</formula>
    </cfRule>
    <cfRule type="cellIs" dxfId="1378" priority="4548" operator="equal">
      <formula>"Mayor"</formula>
    </cfRule>
    <cfRule type="cellIs" dxfId="1377" priority="4549" operator="equal">
      <formula>"Moderado"</formula>
    </cfRule>
    <cfRule type="cellIs" dxfId="1376" priority="4550" operator="equal">
      <formula>"Menor"</formula>
    </cfRule>
    <cfRule type="cellIs" dxfId="1375" priority="4551" operator="equal">
      <formula>"Leve"</formula>
    </cfRule>
  </conditionalFormatting>
  <conditionalFormatting sqref="AQ185:AQ190">
    <cfRule type="cellIs" dxfId="1374" priority="4527" operator="equal">
      <formula>"No requiere plan de acción"</formula>
    </cfRule>
    <cfRule type="cellIs" dxfId="1373" priority="4528" operator="equal">
      <formula>"Bajo"</formula>
    </cfRule>
    <cfRule type="cellIs" dxfId="1372" priority="4529" operator="equal">
      <formula>"Moderado"</formula>
    </cfRule>
    <cfRule type="cellIs" dxfId="1371" priority="4530" operator="equal">
      <formula>"Alto"</formula>
    </cfRule>
    <cfRule type="cellIs" dxfId="1370" priority="4531" operator="equal">
      <formula>"Extremo"</formula>
    </cfRule>
  </conditionalFormatting>
  <conditionalFormatting sqref="AQ185">
    <cfRule type="cellIs" dxfId="1369" priority="4532" operator="equal">
      <formula>"Catastrófico"</formula>
    </cfRule>
    <cfRule type="cellIs" dxfId="1368" priority="4533" operator="equal">
      <formula>"Mayor"</formula>
    </cfRule>
    <cfRule type="cellIs" dxfId="1367" priority="4534" operator="equal">
      <formula>"Moderado"</formula>
    </cfRule>
    <cfRule type="cellIs" dxfId="1366" priority="4535" operator="equal">
      <formula>"Menor"</formula>
    </cfRule>
    <cfRule type="cellIs" dxfId="1365" priority="4536" operator="equal">
      <formula>"Leve"</formula>
    </cfRule>
  </conditionalFormatting>
  <conditionalFormatting sqref="AQ191:AQ196">
    <cfRule type="cellIs" dxfId="1364" priority="4512" operator="equal">
      <formula>"No requiere plan de acción"</formula>
    </cfRule>
    <cfRule type="cellIs" dxfId="1363" priority="4513" operator="equal">
      <formula>"Bajo"</formula>
    </cfRule>
    <cfRule type="cellIs" dxfId="1362" priority="4514" operator="equal">
      <formula>"Moderado"</formula>
    </cfRule>
    <cfRule type="cellIs" dxfId="1361" priority="4515" operator="equal">
      <formula>"Alto"</formula>
    </cfRule>
    <cfRule type="cellIs" dxfId="1360" priority="4516" operator="equal">
      <formula>"Extremo"</formula>
    </cfRule>
  </conditionalFormatting>
  <conditionalFormatting sqref="AQ191">
    <cfRule type="cellIs" dxfId="1359" priority="4517" operator="equal">
      <formula>"Catastrófico"</formula>
    </cfRule>
    <cfRule type="cellIs" dxfId="1358" priority="4518" operator="equal">
      <formula>"Mayor"</formula>
    </cfRule>
    <cfRule type="cellIs" dxfId="1357" priority="4519" operator="equal">
      <formula>"Moderado"</formula>
    </cfRule>
    <cfRule type="cellIs" dxfId="1356" priority="4520" operator="equal">
      <formula>"Menor"</formula>
    </cfRule>
    <cfRule type="cellIs" dxfId="1355" priority="4521" operator="equal">
      <formula>"Leve"</formula>
    </cfRule>
  </conditionalFormatting>
  <conditionalFormatting sqref="AQ197:AQ202">
    <cfRule type="cellIs" dxfId="1354" priority="4497" operator="equal">
      <formula>"No requiere plan de acción"</formula>
    </cfRule>
    <cfRule type="cellIs" dxfId="1353" priority="4498" operator="equal">
      <formula>"Bajo"</formula>
    </cfRule>
    <cfRule type="cellIs" dxfId="1352" priority="4499" operator="equal">
      <formula>"Moderado"</formula>
    </cfRule>
    <cfRule type="cellIs" dxfId="1351" priority="4500" operator="equal">
      <formula>"Alto"</formula>
    </cfRule>
    <cfRule type="cellIs" dxfId="1350" priority="4501" operator="equal">
      <formula>"Extremo"</formula>
    </cfRule>
  </conditionalFormatting>
  <conditionalFormatting sqref="AQ197">
    <cfRule type="cellIs" dxfId="1349" priority="4502" operator="equal">
      <formula>"Catastrófico"</formula>
    </cfRule>
    <cfRule type="cellIs" dxfId="1348" priority="4503" operator="equal">
      <formula>"Mayor"</formula>
    </cfRule>
    <cfRule type="cellIs" dxfId="1347" priority="4504" operator="equal">
      <formula>"Moderado"</formula>
    </cfRule>
    <cfRule type="cellIs" dxfId="1346" priority="4505" operator="equal">
      <formula>"Menor"</formula>
    </cfRule>
    <cfRule type="cellIs" dxfId="1345" priority="4506" operator="equal">
      <formula>"Leve"</formula>
    </cfRule>
  </conditionalFormatting>
  <conditionalFormatting sqref="AQ203:AQ208">
    <cfRule type="cellIs" dxfId="1344" priority="4482" operator="equal">
      <formula>"No requiere plan de acción"</formula>
    </cfRule>
    <cfRule type="cellIs" dxfId="1343" priority="4483" operator="equal">
      <formula>"Bajo"</formula>
    </cfRule>
    <cfRule type="cellIs" dxfId="1342" priority="4484" operator="equal">
      <formula>"Moderado"</formula>
    </cfRule>
    <cfRule type="cellIs" dxfId="1341" priority="4485" operator="equal">
      <formula>"Alto"</formula>
    </cfRule>
    <cfRule type="cellIs" dxfId="1340" priority="4486" operator="equal">
      <formula>"Extremo"</formula>
    </cfRule>
  </conditionalFormatting>
  <conditionalFormatting sqref="AQ203">
    <cfRule type="cellIs" dxfId="1339" priority="4487" operator="equal">
      <formula>"Catastrófico"</formula>
    </cfRule>
    <cfRule type="cellIs" dxfId="1338" priority="4488" operator="equal">
      <formula>"Mayor"</formula>
    </cfRule>
    <cfRule type="cellIs" dxfId="1337" priority="4489" operator="equal">
      <formula>"Moderado"</formula>
    </cfRule>
    <cfRule type="cellIs" dxfId="1336" priority="4490" operator="equal">
      <formula>"Menor"</formula>
    </cfRule>
    <cfRule type="cellIs" dxfId="1335" priority="4491" operator="equal">
      <formula>"Leve"</formula>
    </cfRule>
  </conditionalFormatting>
  <conditionalFormatting sqref="AQ209:AQ214">
    <cfRule type="cellIs" dxfId="1334" priority="4467" operator="equal">
      <formula>"No requiere plan de acción"</formula>
    </cfRule>
    <cfRule type="cellIs" dxfId="1333" priority="4468" operator="equal">
      <formula>"Bajo"</formula>
    </cfRule>
    <cfRule type="cellIs" dxfId="1332" priority="4469" operator="equal">
      <formula>"Moderado"</formula>
    </cfRule>
    <cfRule type="cellIs" dxfId="1331" priority="4470" operator="equal">
      <formula>"Alto"</formula>
    </cfRule>
    <cfRule type="cellIs" dxfId="1330" priority="4471" operator="equal">
      <formula>"Extremo"</formula>
    </cfRule>
  </conditionalFormatting>
  <conditionalFormatting sqref="AQ209">
    <cfRule type="cellIs" dxfId="1329" priority="4472" operator="equal">
      <formula>"Catastrófico"</formula>
    </cfRule>
    <cfRule type="cellIs" dxfId="1328" priority="4473" operator="equal">
      <formula>"Mayor"</formula>
    </cfRule>
    <cfRule type="cellIs" dxfId="1327" priority="4474" operator="equal">
      <formula>"Moderado"</formula>
    </cfRule>
    <cfRule type="cellIs" dxfId="1326" priority="4475" operator="equal">
      <formula>"Menor"</formula>
    </cfRule>
    <cfRule type="cellIs" dxfId="1325" priority="4476" operator="equal">
      <formula>"Leve"</formula>
    </cfRule>
  </conditionalFormatting>
  <conditionalFormatting sqref="AQ215:AQ220">
    <cfRule type="cellIs" dxfId="1324" priority="4452" operator="equal">
      <formula>"No requiere plan de acción"</formula>
    </cfRule>
    <cfRule type="cellIs" dxfId="1323" priority="4453" operator="equal">
      <formula>"Bajo"</formula>
    </cfRule>
    <cfRule type="cellIs" dxfId="1322" priority="4454" operator="equal">
      <formula>"Moderado"</formula>
    </cfRule>
    <cfRule type="cellIs" dxfId="1321" priority="4455" operator="equal">
      <formula>"Alto"</formula>
    </cfRule>
    <cfRule type="cellIs" dxfId="1320" priority="4456" operator="equal">
      <formula>"Extremo"</formula>
    </cfRule>
  </conditionalFormatting>
  <conditionalFormatting sqref="AQ215">
    <cfRule type="cellIs" dxfId="1319" priority="4457" operator="equal">
      <formula>"Catastrófico"</formula>
    </cfRule>
    <cfRule type="cellIs" dxfId="1318" priority="4458" operator="equal">
      <formula>"Mayor"</formula>
    </cfRule>
    <cfRule type="cellIs" dxfId="1317" priority="4459" operator="equal">
      <formula>"Moderado"</formula>
    </cfRule>
    <cfRule type="cellIs" dxfId="1316" priority="4460" operator="equal">
      <formula>"Menor"</formula>
    </cfRule>
    <cfRule type="cellIs" dxfId="1315" priority="4461" operator="equal">
      <formula>"Leve"</formula>
    </cfRule>
  </conditionalFormatting>
  <conditionalFormatting sqref="AQ221:AQ226">
    <cfRule type="cellIs" dxfId="1314" priority="4437" operator="equal">
      <formula>"No requiere plan de acción"</formula>
    </cfRule>
    <cfRule type="cellIs" dxfId="1313" priority="4438" operator="equal">
      <formula>"Bajo"</formula>
    </cfRule>
    <cfRule type="cellIs" dxfId="1312" priority="4439" operator="equal">
      <formula>"Moderado"</formula>
    </cfRule>
    <cfRule type="cellIs" dxfId="1311" priority="4440" operator="equal">
      <formula>"Alto"</formula>
    </cfRule>
    <cfRule type="cellIs" dxfId="1310" priority="4441" operator="equal">
      <formula>"Extremo"</formula>
    </cfRule>
  </conditionalFormatting>
  <conditionalFormatting sqref="AQ221">
    <cfRule type="cellIs" dxfId="1309" priority="4442" operator="equal">
      <formula>"Catastrófico"</formula>
    </cfRule>
    <cfRule type="cellIs" dxfId="1308" priority="4443" operator="equal">
      <formula>"Mayor"</formula>
    </cfRule>
    <cfRule type="cellIs" dxfId="1307" priority="4444" operator="equal">
      <formula>"Moderado"</formula>
    </cfRule>
    <cfRule type="cellIs" dxfId="1306" priority="4445" operator="equal">
      <formula>"Menor"</formula>
    </cfRule>
    <cfRule type="cellIs" dxfId="1305" priority="4446" operator="equal">
      <formula>"Leve"</formula>
    </cfRule>
  </conditionalFormatting>
  <conditionalFormatting sqref="AQ227:AQ232">
    <cfRule type="cellIs" dxfId="1304" priority="4422" operator="equal">
      <formula>"No requiere plan de acción"</formula>
    </cfRule>
    <cfRule type="cellIs" dxfId="1303" priority="4423" operator="equal">
      <formula>"Bajo"</formula>
    </cfRule>
    <cfRule type="cellIs" dxfId="1302" priority="4424" operator="equal">
      <formula>"Moderado"</formula>
    </cfRule>
    <cfRule type="cellIs" dxfId="1301" priority="4425" operator="equal">
      <formula>"Alto"</formula>
    </cfRule>
    <cfRule type="cellIs" dxfId="1300" priority="4426" operator="equal">
      <formula>"Extremo"</formula>
    </cfRule>
  </conditionalFormatting>
  <conditionalFormatting sqref="AQ227">
    <cfRule type="cellIs" dxfId="1299" priority="4427" operator="equal">
      <formula>"Catastrófico"</formula>
    </cfRule>
    <cfRule type="cellIs" dxfId="1298" priority="4428" operator="equal">
      <formula>"Mayor"</formula>
    </cfRule>
    <cfRule type="cellIs" dxfId="1297" priority="4429" operator="equal">
      <formula>"Moderado"</formula>
    </cfRule>
    <cfRule type="cellIs" dxfId="1296" priority="4430" operator="equal">
      <formula>"Menor"</formula>
    </cfRule>
    <cfRule type="cellIs" dxfId="1295" priority="4431" operator="equal">
      <formula>"Leve"</formula>
    </cfRule>
  </conditionalFormatting>
  <conditionalFormatting sqref="AQ233:AQ238">
    <cfRule type="cellIs" dxfId="1294" priority="4407" operator="equal">
      <formula>"No requiere plan de acción"</formula>
    </cfRule>
    <cfRule type="cellIs" dxfId="1293" priority="4408" operator="equal">
      <formula>"Bajo"</formula>
    </cfRule>
    <cfRule type="cellIs" dxfId="1292" priority="4409" operator="equal">
      <formula>"Moderado"</formula>
    </cfRule>
    <cfRule type="cellIs" dxfId="1291" priority="4410" operator="equal">
      <formula>"Alto"</formula>
    </cfRule>
    <cfRule type="cellIs" dxfId="1290" priority="4411" operator="equal">
      <formula>"Extremo"</formula>
    </cfRule>
  </conditionalFormatting>
  <conditionalFormatting sqref="AQ233">
    <cfRule type="cellIs" dxfId="1289" priority="4412" operator="equal">
      <formula>"Catastrófico"</formula>
    </cfRule>
    <cfRule type="cellIs" dxfId="1288" priority="4413" operator="equal">
      <formula>"Mayor"</formula>
    </cfRule>
    <cfRule type="cellIs" dxfId="1287" priority="4414" operator="equal">
      <formula>"Moderado"</formula>
    </cfRule>
    <cfRule type="cellIs" dxfId="1286" priority="4415" operator="equal">
      <formula>"Menor"</formula>
    </cfRule>
    <cfRule type="cellIs" dxfId="1285" priority="4416" operator="equal">
      <formula>"Leve"</formula>
    </cfRule>
  </conditionalFormatting>
  <conditionalFormatting sqref="AQ239:AQ244">
    <cfRule type="cellIs" dxfId="1284" priority="4392" operator="equal">
      <formula>"No requiere plan de acción"</formula>
    </cfRule>
    <cfRule type="cellIs" dxfId="1283" priority="4393" operator="equal">
      <formula>"Bajo"</formula>
    </cfRule>
    <cfRule type="cellIs" dxfId="1282" priority="4394" operator="equal">
      <formula>"Moderado"</formula>
    </cfRule>
    <cfRule type="cellIs" dxfId="1281" priority="4395" operator="equal">
      <formula>"Alto"</formula>
    </cfRule>
    <cfRule type="cellIs" dxfId="1280" priority="4396" operator="equal">
      <formula>"Extremo"</formula>
    </cfRule>
  </conditionalFormatting>
  <conditionalFormatting sqref="AQ239">
    <cfRule type="cellIs" dxfId="1279" priority="4397" operator="equal">
      <formula>"Catastrófico"</formula>
    </cfRule>
    <cfRule type="cellIs" dxfId="1278" priority="4398" operator="equal">
      <formula>"Mayor"</formula>
    </cfRule>
    <cfRule type="cellIs" dxfId="1277" priority="4399" operator="equal">
      <formula>"Moderado"</formula>
    </cfRule>
    <cfRule type="cellIs" dxfId="1276" priority="4400" operator="equal">
      <formula>"Menor"</formula>
    </cfRule>
    <cfRule type="cellIs" dxfId="1275" priority="4401" operator="equal">
      <formula>"Leve"</formula>
    </cfRule>
  </conditionalFormatting>
  <conditionalFormatting sqref="AQ245:AQ250">
    <cfRule type="cellIs" dxfId="1274" priority="4377" operator="equal">
      <formula>"No requiere plan de acción"</formula>
    </cfRule>
    <cfRule type="cellIs" dxfId="1273" priority="4378" operator="equal">
      <formula>"Bajo"</formula>
    </cfRule>
    <cfRule type="cellIs" dxfId="1272" priority="4379" operator="equal">
      <formula>"Moderado"</formula>
    </cfRule>
    <cfRule type="cellIs" dxfId="1271" priority="4380" operator="equal">
      <formula>"Alto"</formula>
    </cfRule>
    <cfRule type="cellIs" dxfId="1270" priority="4381" operator="equal">
      <formula>"Extremo"</formula>
    </cfRule>
  </conditionalFormatting>
  <conditionalFormatting sqref="AQ245">
    <cfRule type="cellIs" dxfId="1269" priority="4382" operator="equal">
      <formula>"Catastrófico"</formula>
    </cfRule>
    <cfRule type="cellIs" dxfId="1268" priority="4383" operator="equal">
      <formula>"Mayor"</formula>
    </cfRule>
    <cfRule type="cellIs" dxfId="1267" priority="4384" operator="equal">
      <formula>"Moderado"</formula>
    </cfRule>
    <cfRule type="cellIs" dxfId="1266" priority="4385" operator="equal">
      <formula>"Menor"</formula>
    </cfRule>
    <cfRule type="cellIs" dxfId="1265" priority="4386" operator="equal">
      <formula>"Leve"</formula>
    </cfRule>
  </conditionalFormatting>
  <conditionalFormatting sqref="AQ251:AQ256">
    <cfRule type="cellIs" dxfId="1264" priority="4362" operator="equal">
      <formula>"No requiere plan de acción"</formula>
    </cfRule>
    <cfRule type="cellIs" dxfId="1263" priority="4363" operator="equal">
      <formula>"Bajo"</formula>
    </cfRule>
    <cfRule type="cellIs" dxfId="1262" priority="4364" operator="equal">
      <formula>"Moderado"</formula>
    </cfRule>
    <cfRule type="cellIs" dxfId="1261" priority="4365" operator="equal">
      <formula>"Alto"</formula>
    </cfRule>
    <cfRule type="cellIs" dxfId="1260" priority="4366" operator="equal">
      <formula>"Extremo"</formula>
    </cfRule>
  </conditionalFormatting>
  <conditionalFormatting sqref="AQ251">
    <cfRule type="cellIs" dxfId="1259" priority="4367" operator="equal">
      <formula>"Catastrófico"</formula>
    </cfRule>
    <cfRule type="cellIs" dxfId="1258" priority="4368" operator="equal">
      <formula>"Mayor"</formula>
    </cfRule>
    <cfRule type="cellIs" dxfId="1257" priority="4369" operator="equal">
      <formula>"Moderado"</formula>
    </cfRule>
    <cfRule type="cellIs" dxfId="1256" priority="4370" operator="equal">
      <formula>"Menor"</formula>
    </cfRule>
    <cfRule type="cellIs" dxfId="1255" priority="4371" operator="equal">
      <formula>"Leve"</formula>
    </cfRule>
  </conditionalFormatting>
  <conditionalFormatting sqref="AQ257:AQ262">
    <cfRule type="cellIs" dxfId="1254" priority="4347" operator="equal">
      <formula>"No requiere plan de acción"</formula>
    </cfRule>
    <cfRule type="cellIs" dxfId="1253" priority="4348" operator="equal">
      <formula>"Bajo"</formula>
    </cfRule>
    <cfRule type="cellIs" dxfId="1252" priority="4349" operator="equal">
      <formula>"Moderado"</formula>
    </cfRule>
    <cfRule type="cellIs" dxfId="1251" priority="4350" operator="equal">
      <formula>"Alto"</formula>
    </cfRule>
    <cfRule type="cellIs" dxfId="1250" priority="4351" operator="equal">
      <formula>"Extremo"</formula>
    </cfRule>
  </conditionalFormatting>
  <conditionalFormatting sqref="AQ257">
    <cfRule type="cellIs" dxfId="1249" priority="4352" operator="equal">
      <formula>"Catastrófico"</formula>
    </cfRule>
    <cfRule type="cellIs" dxfId="1248" priority="4353" operator="equal">
      <formula>"Mayor"</formula>
    </cfRule>
    <cfRule type="cellIs" dxfId="1247" priority="4354" operator="equal">
      <formula>"Moderado"</formula>
    </cfRule>
    <cfRule type="cellIs" dxfId="1246" priority="4355" operator="equal">
      <formula>"Menor"</formula>
    </cfRule>
    <cfRule type="cellIs" dxfId="1245" priority="4356" operator="equal">
      <formula>"Leve"</formula>
    </cfRule>
  </conditionalFormatting>
  <conditionalFormatting sqref="AQ263:AQ268">
    <cfRule type="cellIs" dxfId="1244" priority="4332" operator="equal">
      <formula>"No requiere plan de acción"</formula>
    </cfRule>
    <cfRule type="cellIs" dxfId="1243" priority="4333" operator="equal">
      <formula>"Bajo"</formula>
    </cfRule>
    <cfRule type="cellIs" dxfId="1242" priority="4334" operator="equal">
      <formula>"Moderado"</formula>
    </cfRule>
    <cfRule type="cellIs" dxfId="1241" priority="4335" operator="equal">
      <formula>"Alto"</formula>
    </cfRule>
    <cfRule type="cellIs" dxfId="1240" priority="4336" operator="equal">
      <formula>"Extremo"</formula>
    </cfRule>
  </conditionalFormatting>
  <conditionalFormatting sqref="AQ263">
    <cfRule type="cellIs" dxfId="1239" priority="4337" operator="equal">
      <formula>"Catastrófico"</formula>
    </cfRule>
    <cfRule type="cellIs" dxfId="1238" priority="4338" operator="equal">
      <formula>"Mayor"</formula>
    </cfRule>
    <cfRule type="cellIs" dxfId="1237" priority="4339" operator="equal">
      <formula>"Moderado"</formula>
    </cfRule>
    <cfRule type="cellIs" dxfId="1236" priority="4340" operator="equal">
      <formula>"Menor"</formula>
    </cfRule>
    <cfRule type="cellIs" dxfId="1235" priority="4341" operator="equal">
      <formula>"Leve"</formula>
    </cfRule>
  </conditionalFormatting>
  <conditionalFormatting sqref="AQ269:AQ274">
    <cfRule type="cellIs" dxfId="1234" priority="4317" operator="equal">
      <formula>"No requiere plan de acción"</formula>
    </cfRule>
    <cfRule type="cellIs" dxfId="1233" priority="4318" operator="equal">
      <formula>"Bajo"</formula>
    </cfRule>
    <cfRule type="cellIs" dxfId="1232" priority="4319" operator="equal">
      <formula>"Moderado"</formula>
    </cfRule>
    <cfRule type="cellIs" dxfId="1231" priority="4320" operator="equal">
      <formula>"Alto"</formula>
    </cfRule>
    <cfRule type="cellIs" dxfId="1230" priority="4321" operator="equal">
      <formula>"Extremo"</formula>
    </cfRule>
  </conditionalFormatting>
  <conditionalFormatting sqref="AQ269">
    <cfRule type="cellIs" dxfId="1229" priority="4322" operator="equal">
      <formula>"Catastrófico"</formula>
    </cfRule>
    <cfRule type="cellIs" dxfId="1228" priority="4323" operator="equal">
      <formula>"Mayor"</formula>
    </cfRule>
    <cfRule type="cellIs" dxfId="1227" priority="4324" operator="equal">
      <formula>"Moderado"</formula>
    </cfRule>
    <cfRule type="cellIs" dxfId="1226" priority="4325" operator="equal">
      <formula>"Menor"</formula>
    </cfRule>
    <cfRule type="cellIs" dxfId="1225" priority="4326" operator="equal">
      <formula>"Leve"</formula>
    </cfRule>
  </conditionalFormatting>
  <conditionalFormatting sqref="AO299:AQ346">
    <cfRule type="cellIs" dxfId="1224" priority="4302" operator="equal">
      <formula>"No requiere plan de acción"</formula>
    </cfRule>
    <cfRule type="cellIs" dxfId="1223" priority="4303" operator="equal">
      <formula>"Bajo"</formula>
    </cfRule>
    <cfRule type="cellIs" dxfId="1222" priority="4304" operator="equal">
      <formula>"Moderado"</formula>
    </cfRule>
    <cfRule type="cellIs" dxfId="1221" priority="4305" operator="equal">
      <formula>"Alto"</formula>
    </cfRule>
    <cfRule type="cellIs" dxfId="1220" priority="4306" operator="equal">
      <formula>"Extremo"</formula>
    </cfRule>
  </conditionalFormatting>
  <conditionalFormatting sqref="AO299:AQ299 AO305:AQ305 AO311:AQ311 AO317:AQ317 AO323:AQ323 AO329:AQ329 AO335:AQ335 AO341:AQ341">
    <cfRule type="cellIs" dxfId="1219" priority="4307" operator="equal">
      <formula>"Catastrófico"</formula>
    </cfRule>
    <cfRule type="cellIs" dxfId="1218" priority="4308" operator="equal">
      <formula>"Mayor"</formula>
    </cfRule>
    <cfRule type="cellIs" dxfId="1217" priority="4309" operator="equal">
      <formula>"Moderado"</formula>
    </cfRule>
    <cfRule type="cellIs" dxfId="1216" priority="4310" operator="equal">
      <formula>"Menor"</formula>
    </cfRule>
    <cfRule type="cellIs" dxfId="1215" priority="4311" operator="equal">
      <formula>"Leve"</formula>
    </cfRule>
  </conditionalFormatting>
  <conditionalFormatting sqref="AQ299:AQ304">
    <cfRule type="cellIs" dxfId="1214" priority="4242" operator="equal">
      <formula>"No requiere plan de acción"</formula>
    </cfRule>
    <cfRule type="cellIs" dxfId="1213" priority="4243" operator="equal">
      <formula>"Bajo"</formula>
    </cfRule>
    <cfRule type="cellIs" dxfId="1212" priority="4244" operator="equal">
      <formula>"Moderado"</formula>
    </cfRule>
    <cfRule type="cellIs" dxfId="1211" priority="4245" operator="equal">
      <formula>"Alto"</formula>
    </cfRule>
    <cfRule type="cellIs" dxfId="1210" priority="4246" operator="equal">
      <formula>"Extremo"</formula>
    </cfRule>
  </conditionalFormatting>
  <conditionalFormatting sqref="AQ299:AR299">
    <cfRule type="cellIs" dxfId="1209" priority="4247" operator="equal">
      <formula>"Catastrófico"</formula>
    </cfRule>
    <cfRule type="cellIs" dxfId="1208" priority="4248" operator="equal">
      <formula>"Mayor"</formula>
    </cfRule>
    <cfRule type="cellIs" dxfId="1207" priority="4249" operator="equal">
      <formula>"Moderado"</formula>
    </cfRule>
    <cfRule type="cellIs" dxfId="1206" priority="4250" operator="equal">
      <formula>"Menor"</formula>
    </cfRule>
    <cfRule type="cellIs" dxfId="1205" priority="4251" operator="equal">
      <formula>"Leve"</formula>
    </cfRule>
  </conditionalFormatting>
  <conditionalFormatting sqref="AQ305:AQ310">
    <cfRule type="cellIs" dxfId="1204" priority="4227" operator="equal">
      <formula>"No requiere plan de acción"</formula>
    </cfRule>
    <cfRule type="cellIs" dxfId="1203" priority="4228" operator="equal">
      <formula>"Bajo"</formula>
    </cfRule>
    <cfRule type="cellIs" dxfId="1202" priority="4229" operator="equal">
      <formula>"Moderado"</formula>
    </cfRule>
    <cfRule type="cellIs" dxfId="1201" priority="4230" operator="equal">
      <formula>"Alto"</formula>
    </cfRule>
    <cfRule type="cellIs" dxfId="1200" priority="4231" operator="equal">
      <formula>"Extremo"</formula>
    </cfRule>
  </conditionalFormatting>
  <conditionalFormatting sqref="AQ305:AR305">
    <cfRule type="cellIs" dxfId="1199" priority="4232" operator="equal">
      <formula>"Catastrófico"</formula>
    </cfRule>
    <cfRule type="cellIs" dxfId="1198" priority="4233" operator="equal">
      <formula>"Mayor"</formula>
    </cfRule>
    <cfRule type="cellIs" dxfId="1197" priority="4234" operator="equal">
      <formula>"Moderado"</formula>
    </cfRule>
    <cfRule type="cellIs" dxfId="1196" priority="4235" operator="equal">
      <formula>"Menor"</formula>
    </cfRule>
    <cfRule type="cellIs" dxfId="1195" priority="4236" operator="equal">
      <formula>"Leve"</formula>
    </cfRule>
  </conditionalFormatting>
  <conditionalFormatting sqref="AQ311:AQ316">
    <cfRule type="cellIs" dxfId="1194" priority="4212" operator="equal">
      <formula>"No requiere plan de acción"</formula>
    </cfRule>
    <cfRule type="cellIs" dxfId="1193" priority="4213" operator="equal">
      <formula>"Bajo"</formula>
    </cfRule>
    <cfRule type="cellIs" dxfId="1192" priority="4214" operator="equal">
      <formula>"Moderado"</formula>
    </cfRule>
    <cfRule type="cellIs" dxfId="1191" priority="4215" operator="equal">
      <formula>"Alto"</formula>
    </cfRule>
    <cfRule type="cellIs" dxfId="1190" priority="4216" operator="equal">
      <formula>"Extremo"</formula>
    </cfRule>
  </conditionalFormatting>
  <conditionalFormatting sqref="AQ311:AR311">
    <cfRule type="cellIs" dxfId="1189" priority="4217" operator="equal">
      <formula>"Catastrófico"</formula>
    </cfRule>
    <cfRule type="cellIs" dxfId="1188" priority="4218" operator="equal">
      <formula>"Mayor"</formula>
    </cfRule>
    <cfRule type="cellIs" dxfId="1187" priority="4219" operator="equal">
      <formula>"Moderado"</formula>
    </cfRule>
    <cfRule type="cellIs" dxfId="1186" priority="4220" operator="equal">
      <formula>"Menor"</formula>
    </cfRule>
    <cfRule type="cellIs" dxfId="1185" priority="4221" operator="equal">
      <formula>"Leve"</formula>
    </cfRule>
  </conditionalFormatting>
  <conditionalFormatting sqref="AQ317:AQ322">
    <cfRule type="cellIs" dxfId="1184" priority="4197" operator="equal">
      <formula>"No requiere plan de acción"</formula>
    </cfRule>
    <cfRule type="cellIs" dxfId="1183" priority="4198" operator="equal">
      <formula>"Bajo"</formula>
    </cfRule>
    <cfRule type="cellIs" dxfId="1182" priority="4199" operator="equal">
      <formula>"Moderado"</formula>
    </cfRule>
    <cfRule type="cellIs" dxfId="1181" priority="4200" operator="equal">
      <formula>"Alto"</formula>
    </cfRule>
    <cfRule type="cellIs" dxfId="1180" priority="4201" operator="equal">
      <formula>"Extremo"</formula>
    </cfRule>
  </conditionalFormatting>
  <conditionalFormatting sqref="AQ317:AR317">
    <cfRule type="cellIs" dxfId="1179" priority="4202" operator="equal">
      <formula>"Catastrófico"</formula>
    </cfRule>
    <cfRule type="cellIs" dxfId="1178" priority="4203" operator="equal">
      <formula>"Mayor"</formula>
    </cfRule>
    <cfRule type="cellIs" dxfId="1177" priority="4204" operator="equal">
      <formula>"Moderado"</formula>
    </cfRule>
    <cfRule type="cellIs" dxfId="1176" priority="4205" operator="equal">
      <formula>"Menor"</formula>
    </cfRule>
    <cfRule type="cellIs" dxfId="1175" priority="4206" operator="equal">
      <formula>"Leve"</formula>
    </cfRule>
  </conditionalFormatting>
  <conditionalFormatting sqref="AQ323:AQ328">
    <cfRule type="cellIs" dxfId="1174" priority="4182" operator="equal">
      <formula>"No requiere plan de acción"</formula>
    </cfRule>
    <cfRule type="cellIs" dxfId="1173" priority="4183" operator="equal">
      <formula>"Bajo"</formula>
    </cfRule>
    <cfRule type="cellIs" dxfId="1172" priority="4184" operator="equal">
      <formula>"Moderado"</formula>
    </cfRule>
    <cfRule type="cellIs" dxfId="1171" priority="4185" operator="equal">
      <formula>"Alto"</formula>
    </cfRule>
    <cfRule type="cellIs" dxfId="1170" priority="4186" operator="equal">
      <formula>"Extremo"</formula>
    </cfRule>
  </conditionalFormatting>
  <conditionalFormatting sqref="AQ323:AR323">
    <cfRule type="cellIs" dxfId="1169" priority="4187" operator="equal">
      <formula>"Catastrófico"</formula>
    </cfRule>
    <cfRule type="cellIs" dxfId="1168" priority="4188" operator="equal">
      <formula>"Mayor"</formula>
    </cfRule>
    <cfRule type="cellIs" dxfId="1167" priority="4189" operator="equal">
      <formula>"Moderado"</formula>
    </cfRule>
    <cfRule type="cellIs" dxfId="1166" priority="4190" operator="equal">
      <formula>"Menor"</formula>
    </cfRule>
    <cfRule type="cellIs" dxfId="1165" priority="4191" operator="equal">
      <formula>"Leve"</formula>
    </cfRule>
  </conditionalFormatting>
  <conditionalFormatting sqref="AQ329:AQ334">
    <cfRule type="cellIs" dxfId="1164" priority="4167" operator="equal">
      <formula>"No requiere plan de acción"</formula>
    </cfRule>
    <cfRule type="cellIs" dxfId="1163" priority="4168" operator="equal">
      <formula>"Bajo"</formula>
    </cfRule>
    <cfRule type="cellIs" dxfId="1162" priority="4169" operator="equal">
      <formula>"Moderado"</formula>
    </cfRule>
    <cfRule type="cellIs" dxfId="1161" priority="4170" operator="equal">
      <formula>"Alto"</formula>
    </cfRule>
    <cfRule type="cellIs" dxfId="1160" priority="4171" operator="equal">
      <formula>"Extremo"</formula>
    </cfRule>
  </conditionalFormatting>
  <conditionalFormatting sqref="AQ329:AR329">
    <cfRule type="cellIs" dxfId="1159" priority="4172" operator="equal">
      <formula>"Catastrófico"</formula>
    </cfRule>
    <cfRule type="cellIs" dxfId="1158" priority="4173" operator="equal">
      <formula>"Mayor"</formula>
    </cfRule>
    <cfRule type="cellIs" dxfId="1157" priority="4174" operator="equal">
      <formula>"Moderado"</formula>
    </cfRule>
    <cfRule type="cellIs" dxfId="1156" priority="4175" operator="equal">
      <formula>"Menor"</formula>
    </cfRule>
    <cfRule type="cellIs" dxfId="1155" priority="4176" operator="equal">
      <formula>"Leve"</formula>
    </cfRule>
  </conditionalFormatting>
  <conditionalFormatting sqref="AQ335:AQ340">
    <cfRule type="cellIs" dxfId="1154" priority="4152" operator="equal">
      <formula>"No requiere plan de acción"</formula>
    </cfRule>
    <cfRule type="cellIs" dxfId="1153" priority="4153" operator="equal">
      <formula>"Bajo"</formula>
    </cfRule>
    <cfRule type="cellIs" dxfId="1152" priority="4154" operator="equal">
      <formula>"Moderado"</formula>
    </cfRule>
    <cfRule type="cellIs" dxfId="1151" priority="4155" operator="equal">
      <formula>"Alto"</formula>
    </cfRule>
    <cfRule type="cellIs" dxfId="1150" priority="4156" operator="equal">
      <formula>"Extremo"</formula>
    </cfRule>
  </conditionalFormatting>
  <conditionalFormatting sqref="AQ335:AR335">
    <cfRule type="cellIs" dxfId="1149" priority="4157" operator="equal">
      <formula>"Catastrófico"</formula>
    </cfRule>
    <cfRule type="cellIs" dxfId="1148" priority="4158" operator="equal">
      <formula>"Mayor"</formula>
    </cfRule>
    <cfRule type="cellIs" dxfId="1147" priority="4159" operator="equal">
      <formula>"Moderado"</formula>
    </cfRule>
    <cfRule type="cellIs" dxfId="1146" priority="4160" operator="equal">
      <formula>"Menor"</formula>
    </cfRule>
    <cfRule type="cellIs" dxfId="1145" priority="4161" operator="equal">
      <formula>"Leve"</formula>
    </cfRule>
  </conditionalFormatting>
  <conditionalFormatting sqref="AQ341:AQ346">
    <cfRule type="cellIs" dxfId="1144" priority="4137" operator="equal">
      <formula>"No requiere plan de acción"</formula>
    </cfRule>
    <cfRule type="cellIs" dxfId="1143" priority="4138" operator="equal">
      <formula>"Bajo"</formula>
    </cfRule>
    <cfRule type="cellIs" dxfId="1142" priority="4139" operator="equal">
      <formula>"Moderado"</formula>
    </cfRule>
    <cfRule type="cellIs" dxfId="1141" priority="4140" operator="equal">
      <formula>"Alto"</formula>
    </cfRule>
    <cfRule type="cellIs" dxfId="1140" priority="4141" operator="equal">
      <formula>"Extremo"</formula>
    </cfRule>
  </conditionalFormatting>
  <conditionalFormatting sqref="AQ341:AR341">
    <cfRule type="cellIs" dxfId="1139" priority="4142" operator="equal">
      <formula>"Catastrófico"</formula>
    </cfRule>
    <cfRule type="cellIs" dxfId="1138" priority="4143" operator="equal">
      <formula>"Mayor"</formula>
    </cfRule>
    <cfRule type="cellIs" dxfId="1137" priority="4144" operator="equal">
      <formula>"Moderado"</formula>
    </cfRule>
    <cfRule type="cellIs" dxfId="1136" priority="4145" operator="equal">
      <formula>"Menor"</formula>
    </cfRule>
    <cfRule type="cellIs" dxfId="1135" priority="4146" operator="equal">
      <formula>"Leve"</formula>
    </cfRule>
  </conditionalFormatting>
  <conditionalFormatting sqref="P59">
    <cfRule type="cellIs" dxfId="1134" priority="1012" operator="equal">
      <formula>$T$8</formula>
    </cfRule>
  </conditionalFormatting>
  <conditionalFormatting sqref="P59">
    <cfRule type="cellIs" dxfId="1133" priority="1013" operator="equal">
      <formula>$T$9</formula>
    </cfRule>
    <cfRule type="cellIs" dxfId="1132" priority="1014" operator="equal">
      <formula>$T$10</formula>
    </cfRule>
    <cfRule type="cellIs" dxfId="1131" priority="1015" operator="equal">
      <formula>$T$11</formula>
    </cfRule>
    <cfRule type="cellIs" dxfId="1130" priority="1016" operator="equal">
      <formula>$T$17</formula>
    </cfRule>
  </conditionalFormatting>
  <conditionalFormatting sqref="P65">
    <cfRule type="cellIs" dxfId="1129" priority="1007" operator="equal">
      <formula>$T$8</formula>
    </cfRule>
    <cfRule type="cellIs" dxfId="1128" priority="1008" operator="equal">
      <formula>$T$9</formula>
    </cfRule>
    <cfRule type="cellIs" dxfId="1127" priority="1009" operator="equal">
      <formula>$T$10</formula>
    </cfRule>
    <cfRule type="cellIs" dxfId="1126" priority="1010" operator="equal">
      <formula>$T$11</formula>
    </cfRule>
    <cfRule type="cellIs" dxfId="1125" priority="1011" operator="equal">
      <formula>$T$17</formula>
    </cfRule>
  </conditionalFormatting>
  <conditionalFormatting sqref="S59">
    <cfRule type="cellIs" dxfId="1124" priority="997" operator="equal">
      <formula>$V$8</formula>
    </cfRule>
    <cfRule type="cellIs" dxfId="1123" priority="998" operator="equal">
      <formula>$V$9</formula>
    </cfRule>
    <cfRule type="cellIs" dxfId="1122" priority="999" operator="equal">
      <formula>$V$10</formula>
    </cfRule>
    <cfRule type="cellIs" dxfId="1121" priority="1000" operator="equal">
      <formula>$V$11</formula>
    </cfRule>
    <cfRule type="cellIs" dxfId="1120" priority="1001" operator="equal">
      <formula>$V$17</formula>
    </cfRule>
  </conditionalFormatting>
  <conditionalFormatting sqref="S71">
    <cfRule type="cellIs" dxfId="1119" priority="992" operator="equal">
      <formula>$V$8</formula>
    </cfRule>
    <cfRule type="cellIs" dxfId="1118" priority="993" operator="equal">
      <formula>$V$9</formula>
    </cfRule>
    <cfRule type="cellIs" dxfId="1117" priority="994" operator="equal">
      <formula>$V$10</formula>
    </cfRule>
    <cfRule type="cellIs" dxfId="1116" priority="995" operator="equal">
      <formula>$V$11</formula>
    </cfRule>
    <cfRule type="cellIs" dxfId="1115" priority="996" operator="equal">
      <formula>$V$17</formula>
    </cfRule>
  </conditionalFormatting>
  <conditionalFormatting sqref="S77">
    <cfRule type="cellIs" dxfId="1114" priority="1003" operator="equal">
      <formula>$V$9</formula>
    </cfRule>
    <cfRule type="cellIs" dxfId="1113" priority="1004" operator="equal">
      <formula>$V$10</formula>
    </cfRule>
    <cfRule type="cellIs" dxfId="1112" priority="1005" operator="equal">
      <formula>$V$11</formula>
    </cfRule>
    <cfRule type="cellIs" dxfId="1111" priority="1006" operator="equal">
      <formula>$V$17</formula>
    </cfRule>
  </conditionalFormatting>
  <conditionalFormatting sqref="S113">
    <cfRule type="cellIs" dxfId="1110" priority="987" operator="equal">
      <formula>$V$8</formula>
    </cfRule>
    <cfRule type="cellIs" dxfId="1109" priority="988" operator="equal">
      <formula>$V$9</formula>
    </cfRule>
    <cfRule type="cellIs" dxfId="1108" priority="989" operator="equal">
      <formula>$V$10</formula>
    </cfRule>
    <cfRule type="cellIs" dxfId="1107" priority="990" operator="equal">
      <formula>$V$11</formula>
    </cfRule>
    <cfRule type="cellIs" dxfId="1106" priority="991" operator="equal">
      <formula>$V$17</formula>
    </cfRule>
  </conditionalFormatting>
  <conditionalFormatting sqref="S77">
    <cfRule type="cellIs" dxfId="1105" priority="1002" operator="equal">
      <formula>$V$8</formula>
    </cfRule>
  </conditionalFormatting>
  <conditionalFormatting sqref="V83">
    <cfRule type="cellIs" dxfId="1104" priority="975" operator="equal">
      <formula>1</formula>
    </cfRule>
    <cfRule type="cellIs" dxfId="1103" priority="976" operator="equal">
      <formula>0.8</formula>
    </cfRule>
    <cfRule type="cellIs" dxfId="1102" priority="977" operator="equal">
      <formula>0.6</formula>
    </cfRule>
    <cfRule type="cellIs" dxfId="1101" priority="978" operator="equal">
      <formula>0.4</formula>
    </cfRule>
  </conditionalFormatting>
  <conditionalFormatting sqref="V83">
    <cfRule type="cellIs" dxfId="1100" priority="979" operator="equal">
      <formula>0.2</formula>
    </cfRule>
    <cfRule type="cellIs" dxfId="1099" priority="982" operator="equal">
      <formula>$X$9</formula>
    </cfRule>
    <cfRule type="cellIs" dxfId="1098" priority="983" operator="equal">
      <formula>$X$10</formula>
    </cfRule>
    <cfRule type="cellIs" dxfId="1097" priority="984" operator="equal">
      <formula>$X$11</formula>
    </cfRule>
    <cfRule type="cellIs" dxfId="1096" priority="985" operator="equal">
      <formula>$X$17</formula>
    </cfRule>
    <cfRule type="cellIs" dxfId="1095" priority="986" operator="equal">
      <formula>$X$23</formula>
    </cfRule>
  </conditionalFormatting>
  <conditionalFormatting sqref="V83">
    <cfRule type="cellIs" dxfId="1094" priority="981" operator="equal">
      <formula>$Q$11</formula>
    </cfRule>
  </conditionalFormatting>
  <conditionalFormatting sqref="V83">
    <cfRule type="cellIs" dxfId="1093" priority="980" operator="equal">
      <formula>1</formula>
    </cfRule>
  </conditionalFormatting>
  <conditionalFormatting sqref="P95">
    <cfRule type="cellIs" dxfId="1092" priority="970" operator="equal">
      <formula>$T$8</formula>
    </cfRule>
  </conditionalFormatting>
  <conditionalFormatting sqref="P95">
    <cfRule type="cellIs" dxfId="1091" priority="971" operator="equal">
      <formula>$T$9</formula>
    </cfRule>
    <cfRule type="cellIs" dxfId="1090" priority="972" operator="equal">
      <formula>$T$10</formula>
    </cfRule>
    <cfRule type="cellIs" dxfId="1089" priority="973" operator="equal">
      <formula>$T$11</formula>
    </cfRule>
    <cfRule type="cellIs" dxfId="1088" priority="974" operator="equal">
      <formula>$T$17</formula>
    </cfRule>
  </conditionalFormatting>
  <conditionalFormatting sqref="Q95:Q100">
    <cfRule type="cellIs" dxfId="1087" priority="969" operator="equal">
      <formula>0.2</formula>
    </cfRule>
  </conditionalFormatting>
  <conditionalFormatting sqref="Q95:Q100">
    <cfRule type="cellIs" dxfId="1086" priority="965" operator="equal">
      <formula>1</formula>
    </cfRule>
    <cfRule type="cellIs" dxfId="1085" priority="966" operator="equal">
      <formula>0.8</formula>
    </cfRule>
    <cfRule type="cellIs" dxfId="1084" priority="967" operator="equal">
      <formula>0.6</formula>
    </cfRule>
    <cfRule type="cellIs" dxfId="1083" priority="968" operator="equal">
      <formula>0.4</formula>
    </cfRule>
  </conditionalFormatting>
  <conditionalFormatting sqref="V95">
    <cfRule type="cellIs" dxfId="1082" priority="964" operator="equal">
      <formula>$Q$11</formula>
    </cfRule>
  </conditionalFormatting>
  <conditionalFormatting sqref="V95">
    <cfRule type="cellIs" dxfId="1081" priority="953" operator="equal">
      <formula>0.2</formula>
    </cfRule>
    <cfRule type="cellIs" dxfId="1080" priority="959" operator="equal">
      <formula>$X$9</formula>
    </cfRule>
    <cfRule type="cellIs" dxfId="1079" priority="960" operator="equal">
      <formula>$X$10</formula>
    </cfRule>
    <cfRule type="cellIs" dxfId="1078" priority="961" operator="equal">
      <formula>$X$11</formula>
    </cfRule>
    <cfRule type="cellIs" dxfId="1077" priority="962" operator="equal">
      <formula>$X$17</formula>
    </cfRule>
    <cfRule type="cellIs" dxfId="1076" priority="963" operator="equal">
      <formula>$X$23</formula>
    </cfRule>
  </conditionalFormatting>
  <conditionalFormatting sqref="V95 V101 V107">
    <cfRule type="cellIs" dxfId="1075" priority="955" operator="equal">
      <formula>1</formula>
    </cfRule>
  </conditionalFormatting>
  <conditionalFormatting sqref="V95 V101 V107">
    <cfRule type="cellIs" dxfId="1074" priority="954" operator="equal">
      <formula>1</formula>
    </cfRule>
    <cfRule type="cellIs" dxfId="1073" priority="956" operator="equal">
      <formula>0.8</formula>
    </cfRule>
    <cfRule type="cellIs" dxfId="1072" priority="957" operator="equal">
      <formula>0.6</formula>
    </cfRule>
    <cfRule type="cellIs" dxfId="1071" priority="958" operator="equal">
      <formula>0.4</formula>
    </cfRule>
  </conditionalFormatting>
  <conditionalFormatting sqref="T113">
    <cfRule type="cellIs" dxfId="1070" priority="952" operator="equal">
      <formula>$Q$11</formula>
    </cfRule>
  </conditionalFormatting>
  <conditionalFormatting sqref="T113">
    <cfRule type="cellIs" dxfId="1069" priority="941" operator="equal">
      <formula>0.2</formula>
    </cfRule>
    <cfRule type="cellIs" dxfId="1068" priority="947" operator="equal">
      <formula>$X$9</formula>
    </cfRule>
    <cfRule type="cellIs" dxfId="1067" priority="948" operator="equal">
      <formula>$X$10</formula>
    </cfRule>
    <cfRule type="cellIs" dxfId="1066" priority="949" operator="equal">
      <formula>$X$11</formula>
    </cfRule>
    <cfRule type="cellIs" dxfId="1065" priority="950" operator="equal">
      <formula>$X$17</formula>
    </cfRule>
    <cfRule type="cellIs" dxfId="1064" priority="951" operator="equal">
      <formula>$X$23</formula>
    </cfRule>
  </conditionalFormatting>
  <conditionalFormatting sqref="T113">
    <cfRule type="cellIs" dxfId="1063" priority="943" operator="equal">
      <formula>1</formula>
    </cfRule>
  </conditionalFormatting>
  <conditionalFormatting sqref="T113">
    <cfRule type="cellIs" dxfId="1062" priority="942" operator="equal">
      <formula>1</formula>
    </cfRule>
    <cfRule type="cellIs" dxfId="1061" priority="944" operator="equal">
      <formula>0.8</formula>
    </cfRule>
    <cfRule type="cellIs" dxfId="1060" priority="945" operator="equal">
      <formula>0.6</formula>
    </cfRule>
    <cfRule type="cellIs" dxfId="1059" priority="946" operator="equal">
      <formula>0.4</formula>
    </cfRule>
  </conditionalFormatting>
  <conditionalFormatting sqref="U113">
    <cfRule type="cellIs" dxfId="1058" priority="935" operator="equal">
      <formula>$Q$11</formula>
    </cfRule>
  </conditionalFormatting>
  <conditionalFormatting sqref="U113">
    <cfRule type="cellIs" dxfId="1057" priority="937" operator="equal">
      <formula>$W$9</formula>
    </cfRule>
    <cfRule type="cellIs" dxfId="1056" priority="938" operator="equal">
      <formula>$W$10</formula>
    </cfRule>
    <cfRule type="cellIs" dxfId="1055" priority="939" operator="equal">
      <formula>$W$11</formula>
    </cfRule>
    <cfRule type="cellIs" dxfId="1054" priority="940" operator="equal">
      <formula>$W$17</formula>
    </cfRule>
  </conditionalFormatting>
  <conditionalFormatting sqref="U113">
    <cfRule type="containsText" dxfId="1053" priority="930" operator="containsText" text="Catastrófico">
      <formula>NOT(ISERROR(SEARCH("Catastrófico",U113)))</formula>
    </cfRule>
    <cfRule type="containsText" dxfId="1052" priority="931" operator="containsText" text="Mayor">
      <formula>NOT(ISERROR(SEARCH("Mayor",U113)))</formula>
    </cfRule>
    <cfRule type="containsText" dxfId="1051" priority="932" operator="containsText" text="Moderado">
      <formula>NOT(ISERROR(SEARCH("Moderado",U113)))</formula>
    </cfRule>
    <cfRule type="containsText" dxfId="1050" priority="933" operator="containsText" text="Menor">
      <formula>NOT(ISERROR(SEARCH("Menor",U113)))</formula>
    </cfRule>
    <cfRule type="cellIs" dxfId="1049" priority="934" operator="equal">
      <formula>"Leve"</formula>
    </cfRule>
  </conditionalFormatting>
  <conditionalFormatting sqref="U113">
    <cfRule type="cellIs" dxfId="1048" priority="936" operator="equal">
      <formula>$W$8</formula>
    </cfRule>
  </conditionalFormatting>
  <conditionalFormatting sqref="V113">
    <cfRule type="cellIs" dxfId="1047" priority="929" operator="equal">
      <formula>$Q$11</formula>
    </cfRule>
  </conditionalFormatting>
  <conditionalFormatting sqref="V113">
    <cfRule type="cellIs" dxfId="1046" priority="918" operator="equal">
      <formula>0.2</formula>
    </cfRule>
    <cfRule type="cellIs" dxfId="1045" priority="924" operator="equal">
      <formula>$X$9</formula>
    </cfRule>
    <cfRule type="cellIs" dxfId="1044" priority="925" operator="equal">
      <formula>$X$10</formula>
    </cfRule>
    <cfRule type="cellIs" dxfId="1043" priority="926" operator="equal">
      <formula>$X$11</formula>
    </cfRule>
    <cfRule type="cellIs" dxfId="1042" priority="927" operator="equal">
      <formula>$X$17</formula>
    </cfRule>
    <cfRule type="cellIs" dxfId="1041" priority="928" operator="equal">
      <formula>$X$23</formula>
    </cfRule>
  </conditionalFormatting>
  <conditionalFormatting sqref="V113">
    <cfRule type="cellIs" dxfId="1040" priority="920" operator="equal">
      <formula>1</formula>
    </cfRule>
  </conditionalFormatting>
  <conditionalFormatting sqref="V113">
    <cfRule type="cellIs" dxfId="1039" priority="919" operator="equal">
      <formula>1</formula>
    </cfRule>
    <cfRule type="cellIs" dxfId="1038" priority="921" operator="equal">
      <formula>0.8</formula>
    </cfRule>
    <cfRule type="cellIs" dxfId="1037" priority="922" operator="equal">
      <formula>0.6</formula>
    </cfRule>
    <cfRule type="cellIs" dxfId="1036" priority="923" operator="equal">
      <formula>0.4</formula>
    </cfRule>
  </conditionalFormatting>
  <conditionalFormatting sqref="W113">
    <cfRule type="cellIs" dxfId="1035" priority="912" operator="equal">
      <formula>$Q$11</formula>
    </cfRule>
  </conditionalFormatting>
  <conditionalFormatting sqref="W113">
    <cfRule type="cellIs" dxfId="1034" priority="914" operator="equal">
      <formula>$W$9</formula>
    </cfRule>
    <cfRule type="cellIs" dxfId="1033" priority="915" operator="equal">
      <formula>$W$10</formula>
    </cfRule>
    <cfRule type="cellIs" dxfId="1032" priority="916" operator="equal">
      <formula>$W$11</formula>
    </cfRule>
    <cfRule type="cellIs" dxfId="1031" priority="917" operator="equal">
      <formula>$W$17</formula>
    </cfRule>
  </conditionalFormatting>
  <conditionalFormatting sqref="W113">
    <cfRule type="cellIs" dxfId="1030" priority="913" operator="equal">
      <formula>$W$8</formula>
    </cfRule>
  </conditionalFormatting>
  <conditionalFormatting sqref="W113">
    <cfRule type="containsText" dxfId="1029" priority="907" operator="containsText" text="Catastrófico">
      <formula>NOT(ISERROR(SEARCH("Catastrófico",W113)))</formula>
    </cfRule>
    <cfRule type="containsText" dxfId="1028" priority="908" operator="containsText" text="Mayor">
      <formula>NOT(ISERROR(SEARCH("Mayor",W113)))</formula>
    </cfRule>
    <cfRule type="containsText" dxfId="1027" priority="909" operator="containsText" text="Moderado">
      <formula>NOT(ISERROR(SEARCH("Moderado",W113)))</formula>
    </cfRule>
    <cfRule type="containsText" dxfId="1026" priority="910" operator="containsText" text="Menor">
      <formula>NOT(ISERROR(SEARCH("Menor",W113)))</formula>
    </cfRule>
    <cfRule type="cellIs" dxfId="1025" priority="911" operator="equal">
      <formula>"Leve"</formula>
    </cfRule>
  </conditionalFormatting>
  <conditionalFormatting sqref="AO83">
    <cfRule type="cellIs" dxfId="1024" priority="902" operator="between">
      <formula>$AC$7</formula>
      <formula>$AD$7</formula>
    </cfRule>
    <cfRule type="cellIs" dxfId="1023" priority="903" operator="between">
      <formula>#REF!</formula>
      <formula>#REF!</formula>
    </cfRule>
    <cfRule type="cellIs" dxfId="1022" priority="904" operator="between">
      <formula>$AC$8</formula>
      <formula>$AD$8</formula>
    </cfRule>
    <cfRule type="cellIs" dxfId="1021" priority="905" operator="between">
      <formula>$AC$9</formula>
      <formula>$AD$9</formula>
    </cfRule>
    <cfRule type="cellIs" dxfId="1020" priority="906" operator="between">
      <formula>$AC$12</formula>
      <formula>$AD$12</formula>
    </cfRule>
  </conditionalFormatting>
  <conditionalFormatting sqref="AO83:AO88">
    <cfRule type="cellIs" dxfId="1019" priority="891" operator="between">
      <formula>0.61</formula>
      <formula>0.8</formula>
    </cfRule>
    <cfRule type="cellIs" dxfId="1018" priority="892" operator="between">
      <formula>0.41</formula>
      <formula>0.6</formula>
    </cfRule>
    <cfRule type="cellIs" dxfId="1017" priority="893" operator="between">
      <formula>0.21</formula>
      <formula>0.4</formula>
    </cfRule>
    <cfRule type="cellIs" dxfId="1016" priority="894" operator="between">
      <formula>0</formula>
      <formula>0.2</formula>
    </cfRule>
    <cfRule type="cellIs" dxfId="1015" priority="895" operator="between">
      <formula>0.81</formula>
      <formula>1</formula>
    </cfRule>
    <cfRule type="cellIs" dxfId="1014" priority="896" operator="equal">
      <formula>0.8</formula>
    </cfRule>
    <cfRule type="cellIs" dxfId="1013" priority="897" operator="equal">
      <formula>0.6</formula>
    </cfRule>
    <cfRule type="cellIs" dxfId="1012" priority="898" operator="equal">
      <formula>0.4</formula>
    </cfRule>
    <cfRule type="cellIs" dxfId="1011" priority="899" operator="equal">
      <formula>0.2</formula>
    </cfRule>
    <cfRule type="cellIs" dxfId="1010" priority="900" operator="equal">
      <formula>0.2</formula>
    </cfRule>
    <cfRule type="cellIs" dxfId="1009" priority="901" operator="equal">
      <formula>0.2</formula>
    </cfRule>
  </conditionalFormatting>
  <conditionalFormatting sqref="AP83">
    <cfRule type="cellIs" dxfId="1008" priority="886" operator="between">
      <formula>$AC$7</formula>
      <formula>$AD$7</formula>
    </cfRule>
    <cfRule type="cellIs" dxfId="1007" priority="887" operator="between">
      <formula>#REF!</formula>
      <formula>#REF!</formula>
    </cfRule>
    <cfRule type="cellIs" dxfId="1006" priority="888" operator="between">
      <formula>$AC$8</formula>
      <formula>$AD$8</formula>
    </cfRule>
    <cfRule type="cellIs" dxfId="1005" priority="889" operator="between">
      <formula>$AC$9</formula>
      <formula>$AD$9</formula>
    </cfRule>
    <cfRule type="cellIs" dxfId="1004" priority="890" operator="between">
      <formula>$AC$12</formula>
      <formula>$AD$12</formula>
    </cfRule>
  </conditionalFormatting>
  <conditionalFormatting sqref="AP83:AP88">
    <cfRule type="cellIs" dxfId="1003" priority="875" operator="between">
      <formula>0.61</formula>
      <formula>0.8</formula>
    </cfRule>
    <cfRule type="cellIs" dxfId="1002" priority="876" operator="between">
      <formula>0.41</formula>
      <formula>0.6</formula>
    </cfRule>
    <cfRule type="cellIs" dxfId="1001" priority="877" operator="between">
      <formula>0.21</formula>
      <formula>0.4</formula>
    </cfRule>
    <cfRule type="cellIs" dxfId="1000" priority="878" operator="between">
      <formula>0</formula>
      <formula>0.2</formula>
    </cfRule>
    <cfRule type="cellIs" dxfId="999" priority="879" operator="between">
      <formula>0.81</formula>
      <formula>1</formula>
    </cfRule>
    <cfRule type="cellIs" dxfId="998" priority="880" operator="equal">
      <formula>0.8</formula>
    </cfRule>
    <cfRule type="cellIs" dxfId="997" priority="881" operator="equal">
      <formula>0.6</formula>
    </cfRule>
    <cfRule type="cellIs" dxfId="996" priority="882" operator="equal">
      <formula>0.4</formula>
    </cfRule>
    <cfRule type="cellIs" dxfId="995" priority="883" operator="equal">
      <formula>0.2</formula>
    </cfRule>
    <cfRule type="cellIs" dxfId="994" priority="884" operator="equal">
      <formula>0.2</formula>
    </cfRule>
    <cfRule type="cellIs" dxfId="993" priority="885" operator="equal">
      <formula>0.2</formula>
    </cfRule>
  </conditionalFormatting>
  <conditionalFormatting sqref="AO89">
    <cfRule type="cellIs" dxfId="992" priority="870" operator="between">
      <formula>$AC$7</formula>
      <formula>$AD$7</formula>
    </cfRule>
    <cfRule type="cellIs" dxfId="991" priority="871" operator="between">
      <formula>#REF!</formula>
      <formula>#REF!</formula>
    </cfRule>
    <cfRule type="cellIs" dxfId="990" priority="872" operator="between">
      <formula>$AC$8</formula>
      <formula>$AD$8</formula>
    </cfRule>
    <cfRule type="cellIs" dxfId="989" priority="873" operator="between">
      <formula>$AC$9</formula>
      <formula>$AD$9</formula>
    </cfRule>
    <cfRule type="cellIs" dxfId="988" priority="874" operator="between">
      <formula>$AC$12</formula>
      <formula>$AD$12</formula>
    </cfRule>
  </conditionalFormatting>
  <conditionalFormatting sqref="AO89:AO94">
    <cfRule type="cellIs" dxfId="987" priority="859" operator="between">
      <formula>0.61</formula>
      <formula>0.8</formula>
    </cfRule>
    <cfRule type="cellIs" dxfId="986" priority="860" operator="between">
      <formula>0.41</formula>
      <formula>0.6</formula>
    </cfRule>
    <cfRule type="cellIs" dxfId="985" priority="861" operator="between">
      <formula>0.21</formula>
      <formula>0.4</formula>
    </cfRule>
    <cfRule type="cellIs" dxfId="984" priority="862" operator="between">
      <formula>0</formula>
      <formula>0.2</formula>
    </cfRule>
    <cfRule type="cellIs" dxfId="983" priority="863" operator="between">
      <formula>0.81</formula>
      <formula>1</formula>
    </cfRule>
    <cfRule type="cellIs" dxfId="982" priority="864" operator="equal">
      <formula>0.8</formula>
    </cfRule>
    <cfRule type="cellIs" dxfId="981" priority="865" operator="equal">
      <formula>0.6</formula>
    </cfRule>
    <cfRule type="cellIs" dxfId="980" priority="866" operator="equal">
      <formula>0.4</formula>
    </cfRule>
    <cfRule type="cellIs" dxfId="979" priority="867" operator="equal">
      <formula>0.2</formula>
    </cfRule>
    <cfRule type="cellIs" dxfId="978" priority="868" operator="equal">
      <formula>0.2</formula>
    </cfRule>
    <cfRule type="cellIs" dxfId="977" priority="869" operator="equal">
      <formula>0.2</formula>
    </cfRule>
  </conditionalFormatting>
  <conditionalFormatting sqref="AP89">
    <cfRule type="cellIs" dxfId="976" priority="854" operator="between">
      <formula>$AC$7</formula>
      <formula>$AD$7</formula>
    </cfRule>
    <cfRule type="cellIs" dxfId="975" priority="855" operator="between">
      <formula>#REF!</formula>
      <formula>#REF!</formula>
    </cfRule>
    <cfRule type="cellIs" dxfId="974" priority="856" operator="between">
      <formula>$AC$8</formula>
      <formula>$AD$8</formula>
    </cfRule>
    <cfRule type="cellIs" dxfId="973" priority="857" operator="between">
      <formula>$AC$9</formula>
      <formula>$AD$9</formula>
    </cfRule>
    <cfRule type="cellIs" dxfId="972" priority="858" operator="between">
      <formula>$AC$12</formula>
      <formula>$AD$12</formula>
    </cfRule>
  </conditionalFormatting>
  <conditionalFormatting sqref="AP89:AP94">
    <cfRule type="cellIs" dxfId="971" priority="843" operator="between">
      <formula>0.61</formula>
      <formula>0.8</formula>
    </cfRule>
    <cfRule type="cellIs" dxfId="970" priority="844" operator="between">
      <formula>0.41</formula>
      <formula>0.6</formula>
    </cfRule>
    <cfRule type="cellIs" dxfId="969" priority="845" operator="between">
      <formula>0.21</formula>
      <formula>0.4</formula>
    </cfRule>
    <cfRule type="cellIs" dxfId="968" priority="846" operator="between">
      <formula>0</formula>
      <formula>0.2</formula>
    </cfRule>
    <cfRule type="cellIs" dxfId="967" priority="847" operator="between">
      <formula>0.81</formula>
      <formula>1</formula>
    </cfRule>
    <cfRule type="cellIs" dxfId="966" priority="848" operator="equal">
      <formula>0.8</formula>
    </cfRule>
    <cfRule type="cellIs" dxfId="965" priority="849" operator="equal">
      <formula>0.6</formula>
    </cfRule>
    <cfRule type="cellIs" dxfId="964" priority="850" operator="equal">
      <formula>0.4</formula>
    </cfRule>
    <cfRule type="cellIs" dxfId="963" priority="851" operator="equal">
      <formula>0.2</formula>
    </cfRule>
    <cfRule type="cellIs" dxfId="962" priority="852" operator="equal">
      <formula>0.2</formula>
    </cfRule>
    <cfRule type="cellIs" dxfId="961" priority="853" operator="equal">
      <formula>0.2</formula>
    </cfRule>
  </conditionalFormatting>
  <conditionalFormatting sqref="AO95:AP95">
    <cfRule type="cellIs" dxfId="960" priority="838" operator="between">
      <formula>$AC$7</formula>
      <formula>$AD$7</formula>
    </cfRule>
    <cfRule type="cellIs" dxfId="959" priority="839" operator="between">
      <formula>#REF!</formula>
      <formula>#REF!</formula>
    </cfRule>
    <cfRule type="cellIs" dxfId="958" priority="840" operator="between">
      <formula>$AC$8</formula>
      <formula>$AD$8</formula>
    </cfRule>
    <cfRule type="cellIs" dxfId="957" priority="841" operator="between">
      <formula>$AC$9</formula>
      <formula>$AD$9</formula>
    </cfRule>
    <cfRule type="cellIs" dxfId="956" priority="842" operator="between">
      <formula>$AC$12</formula>
      <formula>$AD$12</formula>
    </cfRule>
  </conditionalFormatting>
  <conditionalFormatting sqref="AO95:AP100">
    <cfRule type="cellIs" dxfId="955" priority="827" operator="between">
      <formula>0.61</formula>
      <formula>0.8</formula>
    </cfRule>
    <cfRule type="cellIs" dxfId="954" priority="828" operator="between">
      <formula>0.41</formula>
      <formula>0.6</formula>
    </cfRule>
    <cfRule type="cellIs" dxfId="953" priority="829" operator="between">
      <formula>0.21</formula>
      <formula>0.4</formula>
    </cfRule>
    <cfRule type="cellIs" dxfId="952" priority="830" operator="between">
      <formula>0</formula>
      <formula>0.2</formula>
    </cfRule>
    <cfRule type="cellIs" dxfId="951" priority="831" operator="between">
      <formula>0.81</formula>
      <formula>1</formula>
    </cfRule>
    <cfRule type="cellIs" dxfId="950" priority="832" operator="equal">
      <formula>0.8</formula>
    </cfRule>
    <cfRule type="cellIs" dxfId="949" priority="833" operator="equal">
      <formula>0.6</formula>
    </cfRule>
    <cfRule type="cellIs" dxfId="948" priority="834" operator="equal">
      <formula>0.4</formula>
    </cfRule>
    <cfRule type="cellIs" dxfId="947" priority="835" operator="equal">
      <formula>0.2</formula>
    </cfRule>
    <cfRule type="cellIs" dxfId="946" priority="836" operator="equal">
      <formula>0.2</formula>
    </cfRule>
    <cfRule type="cellIs" dxfId="945" priority="837" operator="equal">
      <formula>0.2</formula>
    </cfRule>
  </conditionalFormatting>
  <conditionalFormatting sqref="AO101:AP101">
    <cfRule type="cellIs" dxfId="944" priority="822" operator="between">
      <formula>$AC$7</formula>
      <formula>$AD$7</formula>
    </cfRule>
    <cfRule type="cellIs" dxfId="943" priority="823" operator="between">
      <formula>#REF!</formula>
      <formula>#REF!</formula>
    </cfRule>
    <cfRule type="cellIs" dxfId="942" priority="824" operator="between">
      <formula>$AC$8</formula>
      <formula>$AD$8</formula>
    </cfRule>
    <cfRule type="cellIs" dxfId="941" priority="825" operator="between">
      <formula>$AC$9</formula>
      <formula>$AD$9</formula>
    </cfRule>
    <cfRule type="cellIs" dxfId="940" priority="826" operator="between">
      <formula>$AC$12</formula>
      <formula>$AD$12</formula>
    </cfRule>
  </conditionalFormatting>
  <conditionalFormatting sqref="AO197:AP274 AO143:AO178 AO299:AP346">
    <cfRule type="cellIs" dxfId="939" priority="811" operator="between">
      <formula>0.61</formula>
      <formula>0.8</formula>
    </cfRule>
    <cfRule type="cellIs" dxfId="938" priority="812" operator="between">
      <formula>0.41</formula>
      <formula>0.6</formula>
    </cfRule>
    <cfRule type="cellIs" dxfId="937" priority="813" operator="between">
      <formula>0.21</formula>
      <formula>0.4</formula>
    </cfRule>
    <cfRule type="cellIs" dxfId="936" priority="814" operator="between">
      <formula>0</formula>
      <formula>0.2</formula>
    </cfRule>
    <cfRule type="cellIs" dxfId="935" priority="815" operator="between">
      <formula>0.81</formula>
      <formula>1</formula>
    </cfRule>
    <cfRule type="cellIs" dxfId="934" priority="816" operator="equal">
      <formula>0.8</formula>
    </cfRule>
    <cfRule type="cellIs" dxfId="933" priority="817" operator="equal">
      <formula>0.6</formula>
    </cfRule>
    <cfRule type="cellIs" dxfId="932" priority="818" operator="equal">
      <formula>0.4</formula>
    </cfRule>
    <cfRule type="cellIs" dxfId="931" priority="819" operator="equal">
      <formula>0.2</formula>
    </cfRule>
    <cfRule type="cellIs" dxfId="930" priority="820" operator="equal">
      <formula>0.2</formula>
    </cfRule>
    <cfRule type="cellIs" dxfId="929" priority="821" operator="equal">
      <formula>0.2</formula>
    </cfRule>
  </conditionalFormatting>
  <conditionalFormatting sqref="AT89:AU89 AU113 AV59">
    <cfRule type="cellIs" dxfId="928" priority="786" operator="equal">
      <formula>"Catastrófico"</formula>
    </cfRule>
    <cfRule type="cellIs" dxfId="927" priority="787" operator="equal">
      <formula>"Mayor"</formula>
    </cfRule>
    <cfRule type="cellIs" dxfId="926" priority="788" operator="equal">
      <formula>"Moderado"</formula>
    </cfRule>
    <cfRule type="cellIs" dxfId="925" priority="789" operator="equal">
      <formula>"Menor"</formula>
    </cfRule>
    <cfRule type="cellIs" dxfId="924" priority="790" operator="equal">
      <formula>"Leve"</formula>
    </cfRule>
  </conditionalFormatting>
  <conditionalFormatting sqref="AU77">
    <cfRule type="cellIs" dxfId="923" priority="781" operator="equal">
      <formula>"Catastrófico"</formula>
    </cfRule>
    <cfRule type="cellIs" dxfId="922" priority="782" operator="equal">
      <formula>"Mayor"</formula>
    </cfRule>
    <cfRule type="cellIs" dxfId="921" priority="783" operator="equal">
      <formula>"Moderado"</formula>
    </cfRule>
    <cfRule type="cellIs" dxfId="920" priority="784" operator="equal">
      <formula>"Menor"</formula>
    </cfRule>
    <cfRule type="cellIs" dxfId="919" priority="785" operator="equal">
      <formula>"Leve"</formula>
    </cfRule>
  </conditionalFormatting>
  <conditionalFormatting sqref="Q119">
    <cfRule type="cellIs" dxfId="918" priority="776" operator="equal">
      <formula>$U$8</formula>
    </cfRule>
  </conditionalFormatting>
  <conditionalFormatting sqref="Q119">
    <cfRule type="cellIs" dxfId="917" priority="777" operator="equal">
      <formula>$U$9</formula>
    </cfRule>
    <cfRule type="cellIs" dxfId="916" priority="778" operator="equal">
      <formula>$U$10</formula>
    </cfRule>
    <cfRule type="cellIs" dxfId="915" priority="779" operator="equal">
      <formula>$U$11</formula>
    </cfRule>
    <cfRule type="cellIs" dxfId="914" priority="780" operator="equal">
      <formula>$U$17</formula>
    </cfRule>
  </conditionalFormatting>
  <conditionalFormatting sqref="Q119">
    <cfRule type="cellIs" dxfId="913" priority="774" operator="equal">
      <formula>0.2</formula>
    </cfRule>
  </conditionalFormatting>
  <conditionalFormatting sqref="Q119:Q124">
    <cfRule type="cellIs" dxfId="912" priority="766" operator="equal">
      <formula>"Catastrófico"</formula>
    </cfRule>
    <cfRule type="cellIs" dxfId="911" priority="767" operator="equal">
      <formula>"Mayor"</formula>
    </cfRule>
    <cfRule type="cellIs" dxfId="910" priority="768" operator="equal">
      <formula>"Moderado"</formula>
    </cfRule>
    <cfRule type="cellIs" dxfId="909" priority="769" operator="equal">
      <formula>"Menor"</formula>
    </cfRule>
  </conditionalFormatting>
  <conditionalFormatting sqref="Q119">
    <cfRule type="cellIs" dxfId="908" priority="771" operator="equal">
      <formula>0.8</formula>
    </cfRule>
    <cfRule type="cellIs" dxfId="907" priority="772" operator="equal">
      <formula>0.6</formula>
    </cfRule>
    <cfRule type="cellIs" dxfId="906" priority="773" operator="equal">
      <formula>0.4</formula>
    </cfRule>
    <cfRule type="cellIs" dxfId="905" priority="775" operator="equal">
      <formula>1</formula>
    </cfRule>
  </conditionalFormatting>
  <conditionalFormatting sqref="Q119:Q124">
    <cfRule type="cellIs" dxfId="904" priority="770" operator="equal">
      <formula>"Leve"</formula>
    </cfRule>
  </conditionalFormatting>
  <conditionalFormatting sqref="S119">
    <cfRule type="cellIs" dxfId="903" priority="761" operator="equal">
      <formula>$V$8</formula>
    </cfRule>
    <cfRule type="cellIs" dxfId="902" priority="762" operator="equal">
      <formula>$V$9</formula>
    </cfRule>
    <cfRule type="cellIs" dxfId="901" priority="763" operator="equal">
      <formula>$V$10</formula>
    </cfRule>
    <cfRule type="cellIs" dxfId="900" priority="764" operator="equal">
      <formula>$V$11</formula>
    </cfRule>
    <cfRule type="cellIs" dxfId="899" priority="765" operator="equal">
      <formula>$V$17</formula>
    </cfRule>
  </conditionalFormatting>
  <conditionalFormatting sqref="N125">
    <cfRule type="cellIs" dxfId="898" priority="754" operator="equal">
      <formula>0.2</formula>
    </cfRule>
  </conditionalFormatting>
  <conditionalFormatting sqref="N125">
    <cfRule type="cellIs" dxfId="897" priority="756" operator="equal">
      <formula>$U$8</formula>
    </cfRule>
  </conditionalFormatting>
  <conditionalFormatting sqref="N125">
    <cfRule type="cellIs" dxfId="896" priority="751" operator="equal">
      <formula>0.8</formula>
    </cfRule>
    <cfRule type="cellIs" dxfId="895" priority="752" operator="equal">
      <formula>0.6</formula>
    </cfRule>
    <cfRule type="cellIs" dxfId="894" priority="753" operator="equal">
      <formula>0.4</formula>
    </cfRule>
    <cfRule type="cellIs" dxfId="893" priority="755" operator="equal">
      <formula>1</formula>
    </cfRule>
  </conditionalFormatting>
  <conditionalFormatting sqref="N125">
    <cfRule type="cellIs" dxfId="892" priority="757" operator="equal">
      <formula>$U$9</formula>
    </cfRule>
    <cfRule type="cellIs" dxfId="891" priority="758" operator="equal">
      <formula>$U$10</formula>
    </cfRule>
    <cfRule type="cellIs" dxfId="890" priority="759" operator="equal">
      <formula>$U$11</formula>
    </cfRule>
    <cfRule type="cellIs" dxfId="889" priority="760" operator="equal">
      <formula>$U$17</formula>
    </cfRule>
  </conditionalFormatting>
  <conditionalFormatting sqref="O125">
    <cfRule type="containsText" dxfId="888" priority="738" operator="containsText" text="Muy Baja">
      <formula>NOT(ISERROR(SEARCH("Muy Baja",O125)))</formula>
    </cfRule>
    <cfRule type="containsText" dxfId="887" priority="739" operator="containsText" text="Muy Alta">
      <formula>NOT(ISERROR(SEARCH("Muy Alta",O125)))</formula>
    </cfRule>
    <cfRule type="cellIs" dxfId="886" priority="740" operator="equal">
      <formula>"Alta"</formula>
    </cfRule>
    <cfRule type="containsText" dxfId="885" priority="741" operator="containsText" text="Media">
      <formula>NOT(ISERROR(SEARCH("Media",O125)))</formula>
    </cfRule>
    <cfRule type="containsText" dxfId="884" priority="742" operator="containsText" text="Baja">
      <formula>NOT(ISERROR(SEARCH("Baja",O125)))</formula>
    </cfRule>
    <cfRule type="cellIs" dxfId="883" priority="743" operator="equal">
      <formula>"Muy Baja"</formula>
    </cfRule>
    <cfRule type="cellIs" dxfId="882" priority="744" operator="equal">
      <formula>$O$11</formula>
    </cfRule>
    <cfRule type="cellIs" dxfId="881" priority="745" operator="equal">
      <formula>$O$11</formula>
    </cfRule>
    <cfRule type="cellIs" dxfId="880" priority="746" operator="equal">
      <formula>$Q$8</formula>
    </cfRule>
    <cfRule type="cellIs" dxfId="879" priority="747" operator="equal">
      <formula>$Q$9</formula>
    </cfRule>
    <cfRule type="cellIs" dxfId="878" priority="748" operator="equal">
      <formula>$Q$10</formula>
    </cfRule>
    <cfRule type="cellIs" dxfId="877" priority="749" operator="equal">
      <formula>$Q$11</formula>
    </cfRule>
    <cfRule type="cellIs" dxfId="876" priority="750" operator="equal">
      <formula>$Q$17</formula>
    </cfRule>
  </conditionalFormatting>
  <conditionalFormatting sqref="T125">
    <cfRule type="cellIs" dxfId="875" priority="731" operator="equal">
      <formula>0.2</formula>
    </cfRule>
  </conditionalFormatting>
  <conditionalFormatting sqref="T125">
    <cfRule type="cellIs" dxfId="874" priority="733" operator="equal">
      <formula>$U$8</formula>
    </cfRule>
  </conditionalFormatting>
  <conditionalFormatting sqref="T125">
    <cfRule type="cellIs" dxfId="873" priority="728" operator="equal">
      <formula>0.8</formula>
    </cfRule>
    <cfRule type="cellIs" dxfId="872" priority="729" operator="equal">
      <formula>0.6</formula>
    </cfRule>
    <cfRule type="cellIs" dxfId="871" priority="730" operator="equal">
      <formula>0.4</formula>
    </cfRule>
    <cfRule type="cellIs" dxfId="870" priority="732" operator="equal">
      <formula>1</formula>
    </cfRule>
  </conditionalFormatting>
  <conditionalFormatting sqref="T125">
    <cfRule type="cellIs" dxfId="869" priority="734" operator="equal">
      <formula>$U$9</formula>
    </cfRule>
    <cfRule type="cellIs" dxfId="868" priority="735" operator="equal">
      <formula>$U$10</formula>
    </cfRule>
    <cfRule type="cellIs" dxfId="867" priority="736" operator="equal">
      <formula>$U$11</formula>
    </cfRule>
    <cfRule type="cellIs" dxfId="866" priority="737" operator="equal">
      <formula>$U$17</formula>
    </cfRule>
  </conditionalFormatting>
  <conditionalFormatting sqref="V125">
    <cfRule type="cellIs" dxfId="865" priority="721" operator="equal">
      <formula>0.2</formula>
    </cfRule>
  </conditionalFormatting>
  <conditionalFormatting sqref="V125">
    <cfRule type="cellIs" dxfId="864" priority="723" operator="equal">
      <formula>$U$8</formula>
    </cfRule>
  </conditionalFormatting>
  <conditionalFormatting sqref="V125">
    <cfRule type="cellIs" dxfId="863" priority="718" operator="equal">
      <formula>0.8</formula>
    </cfRule>
    <cfRule type="cellIs" dxfId="862" priority="719" operator="equal">
      <formula>0.6</formula>
    </cfRule>
    <cfRule type="cellIs" dxfId="861" priority="720" operator="equal">
      <formula>0.4</formula>
    </cfRule>
    <cfRule type="cellIs" dxfId="860" priority="722" operator="equal">
      <formula>1</formula>
    </cfRule>
  </conditionalFormatting>
  <conditionalFormatting sqref="V125">
    <cfRule type="cellIs" dxfId="859" priority="724" operator="equal">
      <formula>$U$9</formula>
    </cfRule>
    <cfRule type="cellIs" dxfId="858" priority="725" operator="equal">
      <formula>$U$10</formula>
    </cfRule>
    <cfRule type="cellIs" dxfId="857" priority="726" operator="equal">
      <formula>$U$11</formula>
    </cfRule>
    <cfRule type="cellIs" dxfId="856" priority="727" operator="equal">
      <formula>$U$17</formula>
    </cfRule>
  </conditionalFormatting>
  <conditionalFormatting sqref="U125">
    <cfRule type="cellIs" dxfId="855" priority="686" operator="equal">
      <formula>$Q$11</formula>
    </cfRule>
  </conditionalFormatting>
  <conditionalFormatting sqref="U125">
    <cfRule type="cellIs" dxfId="854" priority="688" operator="equal">
      <formula>$W$9</formula>
    </cfRule>
    <cfRule type="cellIs" dxfId="853" priority="689" operator="equal">
      <formula>$W$10</formula>
    </cfRule>
    <cfRule type="cellIs" dxfId="852" priority="690" operator="equal">
      <formula>$W$11</formula>
    </cfRule>
    <cfRule type="cellIs" dxfId="851" priority="691" operator="equal">
      <formula>$W$17</formula>
    </cfRule>
  </conditionalFormatting>
  <conditionalFormatting sqref="U125">
    <cfRule type="containsText" dxfId="850" priority="681" operator="containsText" text="Catastrófico">
      <formula>NOT(ISERROR(SEARCH("Catastrófico",U125)))</formula>
    </cfRule>
    <cfRule type="containsText" dxfId="849" priority="682" operator="containsText" text="Mayor">
      <formula>NOT(ISERROR(SEARCH("Mayor",U125)))</formula>
    </cfRule>
    <cfRule type="containsText" dxfId="848" priority="683" operator="containsText" text="Moderado">
      <formula>NOT(ISERROR(SEARCH("Moderado",U125)))</formula>
    </cfRule>
    <cfRule type="containsText" dxfId="847" priority="684" operator="containsText" text="Menor">
      <formula>NOT(ISERROR(SEARCH("Menor",U125)))</formula>
    </cfRule>
    <cfRule type="cellIs" dxfId="846" priority="685" operator="equal">
      <formula>"Leve"</formula>
    </cfRule>
  </conditionalFormatting>
  <conditionalFormatting sqref="U125">
    <cfRule type="cellIs" dxfId="845" priority="687" operator="equal">
      <formula>$W$8</formula>
    </cfRule>
  </conditionalFormatting>
  <conditionalFormatting sqref="W125">
    <cfRule type="cellIs" dxfId="844" priority="675" operator="equal">
      <formula>$Q$11</formula>
    </cfRule>
  </conditionalFormatting>
  <conditionalFormatting sqref="W125">
    <cfRule type="cellIs" dxfId="843" priority="677" operator="equal">
      <formula>$W$9</formula>
    </cfRule>
    <cfRule type="cellIs" dxfId="842" priority="678" operator="equal">
      <formula>$W$10</formula>
    </cfRule>
    <cfRule type="cellIs" dxfId="841" priority="679" operator="equal">
      <formula>$W$11</formula>
    </cfRule>
    <cfRule type="cellIs" dxfId="840" priority="680" operator="equal">
      <formula>$W$17</formula>
    </cfRule>
  </conditionalFormatting>
  <conditionalFormatting sqref="W125">
    <cfRule type="containsText" dxfId="839" priority="670" operator="containsText" text="Catastrófico">
      <formula>NOT(ISERROR(SEARCH("Catastrófico",W125)))</formula>
    </cfRule>
    <cfRule type="containsText" dxfId="838" priority="671" operator="containsText" text="Mayor">
      <formula>NOT(ISERROR(SEARCH("Mayor",W125)))</formula>
    </cfRule>
    <cfRule type="containsText" dxfId="837" priority="672" operator="containsText" text="Moderado">
      <formula>NOT(ISERROR(SEARCH("Moderado",W125)))</formula>
    </cfRule>
    <cfRule type="containsText" dxfId="836" priority="673" operator="containsText" text="Menor">
      <formula>NOT(ISERROR(SEARCH("Menor",W125)))</formula>
    </cfRule>
    <cfRule type="cellIs" dxfId="835" priority="674" operator="equal">
      <formula>"Leve"</formula>
    </cfRule>
  </conditionalFormatting>
  <conditionalFormatting sqref="W125">
    <cfRule type="cellIs" dxfId="834" priority="676" operator="equal">
      <formula>$W$8</formula>
    </cfRule>
  </conditionalFormatting>
  <conditionalFormatting sqref="N131:N292">
    <cfRule type="cellIs" dxfId="833" priority="665" operator="equal">
      <formula>1</formula>
    </cfRule>
    <cfRule type="cellIs" dxfId="832" priority="666" operator="equal">
      <formula>0.8</formula>
    </cfRule>
    <cfRule type="cellIs" dxfId="831" priority="667" operator="equal">
      <formula>0.6</formula>
    </cfRule>
    <cfRule type="cellIs" dxfId="830" priority="668" operator="equal">
      <formula>0.4</formula>
    </cfRule>
    <cfRule type="cellIs" dxfId="829" priority="669" operator="equal">
      <formula>0.2</formula>
    </cfRule>
  </conditionalFormatting>
  <conditionalFormatting sqref="O131:O178 O197:O208 O215:O220">
    <cfRule type="cellIs" dxfId="828" priority="660" operator="equal">
      <formula>"Muy Alta"</formula>
    </cfRule>
    <cfRule type="cellIs" dxfId="827" priority="661" operator="equal">
      <formula>"Alta"</formula>
    </cfRule>
    <cfRule type="cellIs" dxfId="826" priority="662" operator="equal">
      <formula>"Media"</formula>
    </cfRule>
    <cfRule type="cellIs" dxfId="825" priority="663" operator="equal">
      <formula>"Baja"</formula>
    </cfRule>
    <cfRule type="cellIs" dxfId="824" priority="664" operator="equal">
      <formula>"Muy baja"</formula>
    </cfRule>
  </conditionalFormatting>
  <conditionalFormatting sqref="T131:T184 T197:T286">
    <cfRule type="cellIs" dxfId="823" priority="655" operator="equal">
      <formula>1</formula>
    </cfRule>
    <cfRule type="cellIs" dxfId="822" priority="656" operator="equal">
      <formula>0.8</formula>
    </cfRule>
    <cfRule type="cellIs" dxfId="821" priority="657" operator="equal">
      <formula>0.6</formula>
    </cfRule>
    <cfRule type="cellIs" dxfId="820" priority="658" operator="equal">
      <formula>0.4</formula>
    </cfRule>
    <cfRule type="cellIs" dxfId="819" priority="659" operator="equal">
      <formula>0.2</formula>
    </cfRule>
  </conditionalFormatting>
  <conditionalFormatting sqref="U131:U184 U197:U250">
    <cfRule type="cellIs" dxfId="818" priority="650" operator="equal">
      <formula>"Catastrófico"</formula>
    </cfRule>
    <cfRule type="cellIs" dxfId="817" priority="651" operator="equal">
      <formula>"Mayor"</formula>
    </cfRule>
    <cfRule type="cellIs" dxfId="816" priority="652" operator="equal">
      <formula>"Moderado"</formula>
    </cfRule>
    <cfRule type="cellIs" dxfId="815" priority="653" operator="equal">
      <formula>"Menor"</formula>
    </cfRule>
    <cfRule type="cellIs" dxfId="814" priority="654" operator="equal">
      <formula>"Leve"</formula>
    </cfRule>
  </conditionalFormatting>
  <conditionalFormatting sqref="V131:V184">
    <cfRule type="cellIs" dxfId="813" priority="645" operator="equal">
      <formula>1</formula>
    </cfRule>
    <cfRule type="cellIs" dxfId="812" priority="646" operator="equal">
      <formula>0.8</formula>
    </cfRule>
    <cfRule type="cellIs" dxfId="811" priority="647" operator="equal">
      <formula>0.6</formula>
    </cfRule>
    <cfRule type="cellIs" dxfId="810" priority="648" operator="equal">
      <formula>0.4</formula>
    </cfRule>
    <cfRule type="cellIs" dxfId="809" priority="649" operator="equal">
      <formula>0.2</formula>
    </cfRule>
  </conditionalFormatting>
  <conditionalFormatting sqref="W131:W184">
    <cfRule type="cellIs" dxfId="808" priority="640" operator="equal">
      <formula>"Catastrófico"</formula>
    </cfRule>
    <cfRule type="cellIs" dxfId="807" priority="641" operator="equal">
      <formula>"Mayor"</formula>
    </cfRule>
    <cfRule type="cellIs" dxfId="806" priority="642" operator="equal">
      <formula>"Moderado"</formula>
    </cfRule>
    <cfRule type="cellIs" dxfId="805" priority="643" operator="equal">
      <formula>"Menor"</formula>
    </cfRule>
    <cfRule type="cellIs" dxfId="804" priority="644" operator="equal">
      <formula>"Leve"</formula>
    </cfRule>
  </conditionalFormatting>
  <conditionalFormatting sqref="AP143">
    <cfRule type="cellIs" dxfId="803" priority="635" operator="between">
      <formula>$AA$6</formula>
      <formula>$AB$6</formula>
    </cfRule>
    <cfRule type="cellIs" dxfId="802" priority="636" operator="between">
      <formula>$AA$7</formula>
      <formula>$AB$7</formula>
    </cfRule>
    <cfRule type="cellIs" dxfId="801" priority="637" operator="between">
      <formula>$AA$8</formula>
      <formula>$AB$8</formula>
    </cfRule>
    <cfRule type="cellIs" dxfId="800" priority="638" operator="between">
      <formula>$AA$9</formula>
      <formula>$AB$9</formula>
    </cfRule>
    <cfRule type="cellIs" dxfId="799" priority="639" operator="between">
      <formula>$AA$12</formula>
      <formula>$AB$12</formula>
    </cfRule>
  </conditionalFormatting>
  <conditionalFormatting sqref="AP143:AP148">
    <cfRule type="cellIs" dxfId="798" priority="627" operator="between">
      <formula>0.81</formula>
      <formula>1</formula>
    </cfRule>
    <cfRule type="cellIs" dxfId="797" priority="628" operator="equal">
      <formula>0.8</formula>
    </cfRule>
    <cfRule type="cellIs" dxfId="796" priority="629" operator="equal">
      <formula>0.6</formula>
    </cfRule>
    <cfRule type="cellIs" dxfId="795" priority="630" operator="equal">
      <formula>0.4</formula>
    </cfRule>
    <cfRule type="cellIs" dxfId="794" priority="631" operator="equal">
      <formula>0.2</formula>
    </cfRule>
    <cfRule type="cellIs" dxfId="793" priority="632" operator="equal">
      <formula>0.2</formula>
    </cfRule>
    <cfRule type="cellIs" dxfId="792" priority="633" operator="equal">
      <formula>0.6</formula>
    </cfRule>
    <cfRule type="cellIs" dxfId="791" priority="634" operator="equal">
      <formula>0.2</formula>
    </cfRule>
  </conditionalFormatting>
  <conditionalFormatting sqref="AP143:AP148">
    <cfRule type="cellIs" dxfId="790" priority="623" operator="between">
      <formula>0.61</formula>
      <formula>0.8</formula>
    </cfRule>
    <cfRule type="cellIs" dxfId="789" priority="624" operator="between">
      <formula>0.41</formula>
      <formula>0.6</formula>
    </cfRule>
    <cfRule type="cellIs" dxfId="788" priority="625" operator="between">
      <formula>0.21</formula>
      <formula>0.4</formula>
    </cfRule>
    <cfRule type="cellIs" dxfId="787" priority="626" operator="between">
      <formula>0</formula>
      <formula>0.2</formula>
    </cfRule>
  </conditionalFormatting>
  <conditionalFormatting sqref="AP149 AP155 AP161 AP167">
    <cfRule type="cellIs" dxfId="786" priority="618" operator="between">
      <formula>$AA$6</formula>
      <formula>$AB$6</formula>
    </cfRule>
    <cfRule type="cellIs" dxfId="785" priority="619" operator="between">
      <formula>$AA$7</formula>
      <formula>$AB$7</formula>
    </cfRule>
    <cfRule type="cellIs" dxfId="784" priority="620" operator="between">
      <formula>$AA$8</formula>
      <formula>$AB$8</formula>
    </cfRule>
    <cfRule type="cellIs" dxfId="783" priority="621" operator="between">
      <formula>$AA$9</formula>
      <formula>$AB$9</formula>
    </cfRule>
    <cfRule type="cellIs" dxfId="782" priority="622" operator="between">
      <formula>$AA$12</formula>
      <formula>$AB$12</formula>
    </cfRule>
  </conditionalFormatting>
  <conditionalFormatting sqref="AP149:AP172">
    <cfRule type="cellIs" dxfId="781" priority="610" operator="between">
      <formula>0.81</formula>
      <formula>1</formula>
    </cfRule>
    <cfRule type="cellIs" dxfId="780" priority="611" operator="equal">
      <formula>0.8</formula>
    </cfRule>
    <cfRule type="cellIs" dxfId="779" priority="612" operator="equal">
      <formula>0.6</formula>
    </cfRule>
    <cfRule type="cellIs" dxfId="778" priority="613" operator="equal">
      <formula>0.4</formula>
    </cfRule>
    <cfRule type="cellIs" dxfId="777" priority="614" operator="equal">
      <formula>0.2</formula>
    </cfRule>
    <cfRule type="cellIs" dxfId="776" priority="615" operator="equal">
      <formula>0.2</formula>
    </cfRule>
    <cfRule type="cellIs" dxfId="775" priority="616" operator="equal">
      <formula>0.6</formula>
    </cfRule>
    <cfRule type="cellIs" dxfId="774" priority="617" operator="equal">
      <formula>0.2</formula>
    </cfRule>
  </conditionalFormatting>
  <conditionalFormatting sqref="AP149:AP172">
    <cfRule type="cellIs" dxfId="773" priority="606" operator="between">
      <formula>0.61</formula>
      <formula>0.8</formula>
    </cfRule>
    <cfRule type="cellIs" dxfId="772" priority="607" operator="between">
      <formula>0.41</formula>
      <formula>0.6</formula>
    </cfRule>
    <cfRule type="cellIs" dxfId="771" priority="608" operator="between">
      <formula>0.21</formula>
      <formula>0.4</formula>
    </cfRule>
    <cfRule type="cellIs" dxfId="770" priority="609" operator="between">
      <formula>0</formula>
      <formula>0.2</formula>
    </cfRule>
  </conditionalFormatting>
  <conditionalFormatting sqref="O179:O196">
    <cfRule type="cellIs" dxfId="769" priority="595" operator="equal">
      <formula>"Baja"</formula>
    </cfRule>
    <cfRule type="cellIs" dxfId="768" priority="596" operator="equal">
      <formula>"Muy Alta"</formula>
    </cfRule>
    <cfRule type="cellIs" dxfId="767" priority="597" operator="equal">
      <formula>"Alta"</formula>
    </cfRule>
    <cfRule type="cellIs" dxfId="766" priority="598" operator="equal">
      <formula>"Media"</formula>
    </cfRule>
    <cfRule type="cellIs" dxfId="765" priority="599" operator="equal">
      <formula>"Baja"</formula>
    </cfRule>
    <cfRule type="cellIs" dxfId="764" priority="600" operator="equal">
      <formula>"Muy baja"</formula>
    </cfRule>
  </conditionalFormatting>
  <conditionalFormatting sqref="AT17">
    <cfRule type="cellIs" dxfId="763" priority="359" operator="equal">
      <formula>"Catastrófico"</formula>
    </cfRule>
    <cfRule type="cellIs" dxfId="762" priority="360" operator="equal">
      <formula>"Mayor"</formula>
    </cfRule>
    <cfRule type="cellIs" dxfId="761" priority="361" operator="equal">
      <formula>"Moderado"</formula>
    </cfRule>
    <cfRule type="cellIs" dxfId="760" priority="362" operator="equal">
      <formula>"Menor"</formula>
    </cfRule>
    <cfRule type="cellIs" dxfId="759" priority="363" operator="equal">
      <formula>"Leve"</formula>
    </cfRule>
  </conditionalFormatting>
  <conditionalFormatting sqref="T185:T196">
    <cfRule type="cellIs" dxfId="758" priority="570" operator="equal">
      <formula>1</formula>
    </cfRule>
    <cfRule type="cellIs" dxfId="757" priority="571" operator="equal">
      <formula>0.8</formula>
    </cfRule>
    <cfRule type="cellIs" dxfId="756" priority="572" operator="equal">
      <formula>0.6</formula>
    </cfRule>
    <cfRule type="cellIs" dxfId="755" priority="573" operator="equal">
      <formula>0.4</formula>
    </cfRule>
    <cfRule type="cellIs" dxfId="754" priority="574" operator="equal">
      <formula>0.2</formula>
    </cfRule>
  </conditionalFormatting>
  <conditionalFormatting sqref="V185:V196">
    <cfRule type="cellIs" dxfId="753" priority="565" operator="equal">
      <formula>1</formula>
    </cfRule>
    <cfRule type="cellIs" dxfId="752" priority="566" operator="equal">
      <formula>0.8</formula>
    </cfRule>
    <cfRule type="cellIs" dxfId="751" priority="567" operator="equal">
      <formula>0.6</formula>
    </cfRule>
    <cfRule type="cellIs" dxfId="750" priority="568" operator="equal">
      <formula>0.4</formula>
    </cfRule>
    <cfRule type="cellIs" dxfId="749" priority="569" operator="equal">
      <formula>0.2</formula>
    </cfRule>
  </conditionalFormatting>
  <conditionalFormatting sqref="U185:U196">
    <cfRule type="cellIs" dxfId="748" priority="560" operator="equal">
      <formula>"Catastrófico"</formula>
    </cfRule>
    <cfRule type="cellIs" dxfId="747" priority="561" operator="equal">
      <formula>"Mayor"</formula>
    </cfRule>
    <cfRule type="cellIs" dxfId="746" priority="562" operator="equal">
      <formula>"Moderado"</formula>
    </cfRule>
    <cfRule type="cellIs" dxfId="745" priority="563" operator="equal">
      <formula>"Menor"</formula>
    </cfRule>
    <cfRule type="cellIs" dxfId="744" priority="564" operator="equal">
      <formula>"Leve"</formula>
    </cfRule>
  </conditionalFormatting>
  <conditionalFormatting sqref="W185:W196">
    <cfRule type="cellIs" dxfId="743" priority="555" operator="equal">
      <formula>"Catastrófico"</formula>
    </cfRule>
    <cfRule type="cellIs" dxfId="742" priority="556" operator="equal">
      <formula>"Mayor"</formula>
    </cfRule>
    <cfRule type="cellIs" dxfId="741" priority="557" operator="equal">
      <formula>"Moderado"</formula>
    </cfRule>
    <cfRule type="cellIs" dxfId="740" priority="558" operator="equal">
      <formula>"Menor"</formula>
    </cfRule>
    <cfRule type="cellIs" dxfId="739" priority="559" operator="equal">
      <formula>"Leve"</formula>
    </cfRule>
  </conditionalFormatting>
  <conditionalFormatting sqref="AP191">
    <cfRule type="cellIs" dxfId="738" priority="550" operator="between">
      <formula>$AA$6</formula>
      <formula>$AB$6</formula>
    </cfRule>
    <cfRule type="cellIs" dxfId="737" priority="551" operator="between">
      <formula>$AA$7</formula>
      <formula>$AB$7</formula>
    </cfRule>
    <cfRule type="cellIs" dxfId="736" priority="552" operator="between">
      <formula>$AA$8</formula>
      <formula>$AB$8</formula>
    </cfRule>
    <cfRule type="cellIs" dxfId="735" priority="553" operator="between">
      <formula>$AA$9</formula>
      <formula>$AB$9</formula>
    </cfRule>
    <cfRule type="cellIs" dxfId="734" priority="554" operator="between">
      <formula>$AA$12</formula>
      <formula>$AB$12</formula>
    </cfRule>
  </conditionalFormatting>
  <conditionalFormatting sqref="AP191:AP196">
    <cfRule type="cellIs" dxfId="733" priority="542" operator="between">
      <formula>0.81</formula>
      <formula>1</formula>
    </cfRule>
    <cfRule type="cellIs" dxfId="732" priority="543" operator="equal">
      <formula>0.8</formula>
    </cfRule>
    <cfRule type="cellIs" dxfId="731" priority="544" operator="equal">
      <formula>0.6</formula>
    </cfRule>
    <cfRule type="cellIs" dxfId="730" priority="545" operator="equal">
      <formula>0.4</formula>
    </cfRule>
    <cfRule type="cellIs" dxfId="729" priority="546" operator="equal">
      <formula>0.2</formula>
    </cfRule>
    <cfRule type="cellIs" dxfId="728" priority="547" operator="equal">
      <formula>0.2</formula>
    </cfRule>
    <cfRule type="cellIs" dxfId="727" priority="548" operator="equal">
      <formula>0.6</formula>
    </cfRule>
    <cfRule type="cellIs" dxfId="726" priority="549" operator="equal">
      <formula>0.2</formula>
    </cfRule>
  </conditionalFormatting>
  <conditionalFormatting sqref="AP191:AP196">
    <cfRule type="cellIs" dxfId="725" priority="538" operator="between">
      <formula>0.61</formula>
      <formula>0.8</formula>
    </cfRule>
    <cfRule type="cellIs" dxfId="724" priority="539" operator="between">
      <formula>0.41</formula>
      <formula>0.6</formula>
    </cfRule>
    <cfRule type="cellIs" dxfId="723" priority="540" operator="between">
      <formula>0.21</formula>
      <formula>0.4</formula>
    </cfRule>
    <cfRule type="cellIs" dxfId="722" priority="541" operator="between">
      <formula>0</formula>
      <formula>0.2</formula>
    </cfRule>
  </conditionalFormatting>
  <conditionalFormatting sqref="AP173:AP190">
    <cfRule type="cellIs" dxfId="721" priority="522" operator="between">
      <formula>0.61</formula>
      <formula>0.8</formula>
    </cfRule>
    <cfRule type="cellIs" dxfId="720" priority="523" operator="between">
      <formula>0.41</formula>
      <formula>0.6</formula>
    </cfRule>
    <cfRule type="cellIs" dxfId="719" priority="524" operator="between">
      <formula>0.21</formula>
      <formula>0.4</formula>
    </cfRule>
    <cfRule type="cellIs" dxfId="718" priority="525" operator="between">
      <formula>0</formula>
      <formula>0.2</formula>
    </cfRule>
    <cfRule type="cellIs" dxfId="717" priority="526" operator="between">
      <formula>0.81</formula>
      <formula>1</formula>
    </cfRule>
    <cfRule type="cellIs" dxfId="716" priority="527" operator="equal">
      <formula>0.8</formula>
    </cfRule>
    <cfRule type="cellIs" dxfId="715" priority="528" operator="equal">
      <formula>0.6</formula>
    </cfRule>
    <cfRule type="cellIs" dxfId="714" priority="529" operator="equal">
      <formula>0.4</formula>
    </cfRule>
    <cfRule type="cellIs" dxfId="713" priority="530" operator="equal">
      <formula>0.2</formula>
    </cfRule>
    <cfRule type="cellIs" dxfId="712" priority="531" operator="equal">
      <formula>0.2</formula>
    </cfRule>
    <cfRule type="cellIs" dxfId="711" priority="532" operator="equal">
      <formula>0.2</formula>
    </cfRule>
  </conditionalFormatting>
  <conditionalFormatting sqref="AP173 AP179 AP185">
    <cfRule type="cellIs" dxfId="710" priority="533" operator="between">
      <formula>$AB$7</formula>
      <formula>$AC$7</formula>
    </cfRule>
    <cfRule type="cellIs" dxfId="709" priority="534" operator="between">
      <formula>$AB$8</formula>
      <formula>$AC$8</formula>
    </cfRule>
    <cfRule type="cellIs" dxfId="708" priority="535" operator="between">
      <formula>$AB$9</formula>
      <formula>$AC$9</formula>
    </cfRule>
    <cfRule type="cellIs" dxfId="707" priority="536" operator="between">
      <formula>$AB$10</formula>
      <formula>$AC$10</formula>
    </cfRule>
    <cfRule type="cellIs" dxfId="706" priority="537" operator="between">
      <formula>#REF!</formula>
      <formula>#REF!</formula>
    </cfRule>
  </conditionalFormatting>
  <conditionalFormatting sqref="AO179:AO196">
    <cfRule type="cellIs" dxfId="705" priority="506" operator="between">
      <formula>0.61</formula>
      <formula>0.8</formula>
    </cfRule>
    <cfRule type="cellIs" dxfId="704" priority="507" operator="between">
      <formula>0.41</formula>
      <formula>0.6</formula>
    </cfRule>
    <cfRule type="cellIs" dxfId="703" priority="508" operator="between">
      <formula>0.21</formula>
      <formula>0.4</formula>
    </cfRule>
    <cfRule type="cellIs" dxfId="702" priority="509" operator="between">
      <formula>0</formula>
      <formula>0.2</formula>
    </cfRule>
    <cfRule type="cellIs" dxfId="701" priority="510" operator="between">
      <formula>0.81</formula>
      <formula>1</formula>
    </cfRule>
    <cfRule type="cellIs" dxfId="700" priority="511" operator="equal">
      <formula>0.8</formula>
    </cfRule>
    <cfRule type="cellIs" dxfId="699" priority="512" operator="equal">
      <formula>0.6</formula>
    </cfRule>
    <cfRule type="cellIs" dxfId="698" priority="513" operator="equal">
      <formula>0.4</formula>
    </cfRule>
    <cfRule type="cellIs" dxfId="697" priority="514" operator="equal">
      <formula>0.2</formula>
    </cfRule>
    <cfRule type="cellIs" dxfId="696" priority="515" operator="equal">
      <formula>0.2</formula>
    </cfRule>
    <cfRule type="cellIs" dxfId="695" priority="516" operator="equal">
      <formula>0.2</formula>
    </cfRule>
  </conditionalFormatting>
  <conditionalFormatting sqref="AO179 AO185 AO191">
    <cfRule type="cellIs" dxfId="694" priority="517" operator="between">
      <formula>$AB$7</formula>
      <formula>$AC$7</formula>
    </cfRule>
    <cfRule type="cellIs" dxfId="693" priority="518" operator="between">
      <formula>$AB$8</formula>
      <formula>$AC$8</formula>
    </cfRule>
    <cfRule type="cellIs" dxfId="692" priority="519" operator="between">
      <formula>$AB$9</formula>
      <formula>$AC$9</formula>
    </cfRule>
    <cfRule type="cellIs" dxfId="691" priority="520" operator="between">
      <formula>$AB$10</formula>
      <formula>$AC$10</formula>
    </cfRule>
    <cfRule type="cellIs" dxfId="690" priority="521" operator="between">
      <formula>#REF!</formula>
      <formula>#REF!</formula>
    </cfRule>
  </conditionalFormatting>
  <conditionalFormatting sqref="AU173 AT179:AU179 AT185:AU185 AT191:AU191">
    <cfRule type="cellIs" dxfId="689" priority="501" operator="equal">
      <formula>"Catastrófico"</formula>
    </cfRule>
    <cfRule type="cellIs" dxfId="688" priority="502" operator="equal">
      <formula>"Mayor"</formula>
    </cfRule>
    <cfRule type="cellIs" dxfId="687" priority="503" operator="equal">
      <formula>"Moderado"</formula>
    </cfRule>
    <cfRule type="cellIs" dxfId="686" priority="504" operator="equal">
      <formula>"Menor"</formula>
    </cfRule>
    <cfRule type="cellIs" dxfId="685" priority="505" operator="equal">
      <formula>"Leve"</formula>
    </cfRule>
  </conditionalFormatting>
  <conditionalFormatting sqref="AT173">
    <cfRule type="cellIs" dxfId="684" priority="496" operator="equal">
      <formula>"Catastrófico"</formula>
    </cfRule>
    <cfRule type="cellIs" dxfId="683" priority="497" operator="equal">
      <formula>"Mayor"</formula>
    </cfRule>
    <cfRule type="cellIs" dxfId="682" priority="498" operator="equal">
      <formula>"Moderado"</formula>
    </cfRule>
    <cfRule type="cellIs" dxfId="681" priority="499" operator="equal">
      <formula>"Menor"</formula>
    </cfRule>
    <cfRule type="cellIs" dxfId="680" priority="500" operator="equal">
      <formula>"Leve"</formula>
    </cfRule>
  </conditionalFormatting>
  <conditionalFormatting sqref="Q197:Q202">
    <cfRule type="cellIs" dxfId="679" priority="491" operator="equal">
      <formula>1</formula>
    </cfRule>
    <cfRule type="cellIs" dxfId="678" priority="492" operator="equal">
      <formula>0.8</formula>
    </cfRule>
    <cfRule type="cellIs" dxfId="677" priority="493" operator="equal">
      <formula>0.6</formula>
    </cfRule>
    <cfRule type="cellIs" dxfId="676" priority="494" operator="equal">
      <formula>0.4</formula>
    </cfRule>
    <cfRule type="cellIs" dxfId="675" priority="495" operator="equal">
      <formula>0.2</formula>
    </cfRule>
  </conditionalFormatting>
  <conditionalFormatting sqref="R197:R202">
    <cfRule type="cellIs" dxfId="674" priority="486" operator="equal">
      <formula>"Muy Alta"</formula>
    </cfRule>
    <cfRule type="cellIs" dxfId="673" priority="487" operator="equal">
      <formula>"Alta"</formula>
    </cfRule>
    <cfRule type="cellIs" dxfId="672" priority="488" operator="equal">
      <formula>"Media"</formula>
    </cfRule>
    <cfRule type="cellIs" dxfId="671" priority="489" operator="equal">
      <formula>"Baja"</formula>
    </cfRule>
    <cfRule type="cellIs" dxfId="670" priority="490" operator="equal">
      <formula>"Muy baja"</formula>
    </cfRule>
  </conditionalFormatting>
  <conditionalFormatting sqref="S197">
    <cfRule type="cellIs" dxfId="669" priority="481" operator="equal">
      <formula>$V$9</formula>
    </cfRule>
    <cfRule type="cellIs" dxfId="668" priority="482" operator="equal">
      <formula>$V$10</formula>
    </cfRule>
    <cfRule type="cellIs" dxfId="667" priority="483" operator="equal">
      <formula>$V$11</formula>
    </cfRule>
    <cfRule type="cellIs" dxfId="666" priority="484" operator="equal">
      <formula>$V$12</formula>
    </cfRule>
    <cfRule type="cellIs" dxfId="665" priority="485" operator="equal">
      <formula>#REF!</formula>
    </cfRule>
  </conditionalFormatting>
  <conditionalFormatting sqref="V197:V202">
    <cfRule type="cellIs" dxfId="664" priority="476" operator="equal">
      <formula>1</formula>
    </cfRule>
    <cfRule type="cellIs" dxfId="663" priority="477" operator="equal">
      <formula>0.8</formula>
    </cfRule>
    <cfRule type="cellIs" dxfId="662" priority="478" operator="equal">
      <formula>0.6</formula>
    </cfRule>
    <cfRule type="cellIs" dxfId="661" priority="479" operator="equal">
      <formula>0.4</formula>
    </cfRule>
    <cfRule type="cellIs" dxfId="660" priority="480" operator="equal">
      <formula>0.2</formula>
    </cfRule>
  </conditionalFormatting>
  <conditionalFormatting sqref="W197:W202">
    <cfRule type="cellIs" dxfId="659" priority="471" operator="equal">
      <formula>"Catastrófico"</formula>
    </cfRule>
    <cfRule type="cellIs" dxfId="658" priority="472" operator="equal">
      <formula>"Mayor"</formula>
    </cfRule>
    <cfRule type="cellIs" dxfId="657" priority="473" operator="equal">
      <formula>"Moderado"</formula>
    </cfRule>
    <cfRule type="cellIs" dxfId="656" priority="474" operator="equal">
      <formula>"Menor"</formula>
    </cfRule>
    <cfRule type="cellIs" dxfId="655" priority="475" operator="equal">
      <formula>"Leve"</formula>
    </cfRule>
  </conditionalFormatting>
  <conditionalFormatting sqref="AS197:AV197">
    <cfRule type="cellIs" dxfId="654" priority="466" operator="equal">
      <formula>"Catastrófico"</formula>
    </cfRule>
    <cfRule type="cellIs" dxfId="653" priority="467" operator="equal">
      <formula>"Mayor"</formula>
    </cfRule>
    <cfRule type="cellIs" dxfId="652" priority="468" operator="equal">
      <formula>"Moderado"</formula>
    </cfRule>
    <cfRule type="cellIs" dxfId="651" priority="469" operator="equal">
      <formula>"Menor"</formula>
    </cfRule>
    <cfRule type="cellIs" dxfId="650" priority="470" operator="equal">
      <formula>"Leve"</formula>
    </cfRule>
  </conditionalFormatting>
  <conditionalFormatting sqref="P203">
    <cfRule type="cellIs" dxfId="649" priority="461" operator="equal">
      <formula>$T$9</formula>
    </cfRule>
  </conditionalFormatting>
  <conditionalFormatting sqref="P203">
    <cfRule type="cellIs" dxfId="648" priority="462" operator="equal">
      <formula>$T$10</formula>
    </cfRule>
    <cfRule type="cellIs" dxfId="647" priority="463" operator="equal">
      <formula>$T$11</formula>
    </cfRule>
    <cfRule type="cellIs" dxfId="646" priority="464" operator="equal">
      <formula>$T$12</formula>
    </cfRule>
    <cfRule type="cellIs" dxfId="645" priority="465" operator="equal">
      <formula>$T$18</formula>
    </cfRule>
  </conditionalFormatting>
  <conditionalFormatting sqref="Q203:Q208">
    <cfRule type="cellIs" dxfId="644" priority="460" operator="equal">
      <formula>0.2</formula>
    </cfRule>
  </conditionalFormatting>
  <conditionalFormatting sqref="Q203:Q208">
    <cfRule type="cellIs" dxfId="643" priority="456" operator="equal">
      <formula>1</formula>
    </cfRule>
    <cfRule type="cellIs" dxfId="642" priority="457" operator="equal">
      <formula>0.8</formula>
    </cfRule>
    <cfRule type="cellIs" dxfId="641" priority="458" operator="equal">
      <formula>0.6</formula>
    </cfRule>
    <cfRule type="cellIs" dxfId="640" priority="459" operator="equal">
      <formula>0.4</formula>
    </cfRule>
  </conditionalFormatting>
  <conditionalFormatting sqref="R203:R208">
    <cfRule type="cellIs" dxfId="639" priority="455" operator="equal">
      <formula>"Leve"</formula>
    </cfRule>
  </conditionalFormatting>
  <conditionalFormatting sqref="R203:R208">
    <cfRule type="cellIs" dxfId="638" priority="451" operator="equal">
      <formula>"Catastrófico"</formula>
    </cfRule>
    <cfRule type="cellIs" dxfId="637" priority="452" operator="equal">
      <formula>"Mayor"</formula>
    </cfRule>
    <cfRule type="cellIs" dxfId="636" priority="453" operator="equal">
      <formula>"Moderado"</formula>
    </cfRule>
    <cfRule type="cellIs" dxfId="635" priority="454" operator="equal">
      <formula>"Menor"</formula>
    </cfRule>
  </conditionalFormatting>
  <conditionalFormatting sqref="V203:V208">
    <cfRule type="cellIs" dxfId="634" priority="446" operator="equal">
      <formula>1</formula>
    </cfRule>
    <cfRule type="cellIs" dxfId="633" priority="447" operator="equal">
      <formula>0.8</formula>
    </cfRule>
    <cfRule type="cellIs" dxfId="632" priority="448" operator="equal">
      <formula>0.6</formula>
    </cfRule>
    <cfRule type="cellIs" dxfId="631" priority="449" operator="equal">
      <formula>0.4</formula>
    </cfRule>
    <cfRule type="cellIs" dxfId="630" priority="450" operator="equal">
      <formula>0.2</formula>
    </cfRule>
  </conditionalFormatting>
  <conditionalFormatting sqref="W203:W208">
    <cfRule type="cellIs" dxfId="629" priority="441" operator="equal">
      <formula>"Catastrófico"</formula>
    </cfRule>
    <cfRule type="cellIs" dxfId="628" priority="442" operator="equal">
      <formula>"Mayor"</formula>
    </cfRule>
    <cfRule type="cellIs" dxfId="627" priority="443" operator="equal">
      <formula>"Moderado"</formula>
    </cfRule>
    <cfRule type="cellIs" dxfId="626" priority="444" operator="equal">
      <formula>"Menor"</formula>
    </cfRule>
    <cfRule type="cellIs" dxfId="625" priority="445" operator="equal">
      <formula>"Leve"</formula>
    </cfRule>
  </conditionalFormatting>
  <conditionalFormatting sqref="AS203">
    <cfRule type="cellIs" dxfId="624" priority="436" operator="equal">
      <formula>"Catastrófico"</formula>
    </cfRule>
    <cfRule type="cellIs" dxfId="623" priority="437" operator="equal">
      <formula>"Mayor"</formula>
    </cfRule>
    <cfRule type="cellIs" dxfId="622" priority="438" operator="equal">
      <formula>"Moderado"</formula>
    </cfRule>
    <cfRule type="cellIs" dxfId="621" priority="439" operator="equal">
      <formula>"Menor"</formula>
    </cfRule>
    <cfRule type="cellIs" dxfId="620" priority="440" operator="equal">
      <formula>"Leve"</formula>
    </cfRule>
  </conditionalFormatting>
  <conditionalFormatting sqref="AT11">
    <cfRule type="cellIs" dxfId="619" priority="364" operator="equal">
      <formula>"Catastrófico"</formula>
    </cfRule>
    <cfRule type="cellIs" dxfId="618" priority="365" operator="equal">
      <formula>"Mayor"</formula>
    </cfRule>
    <cfRule type="cellIs" dxfId="617" priority="366" operator="equal">
      <formula>"Moderado"</formula>
    </cfRule>
    <cfRule type="cellIs" dxfId="616" priority="367" operator="equal">
      <formula>"Menor"</formula>
    </cfRule>
    <cfRule type="cellIs" dxfId="615" priority="368" operator="equal">
      <formula>"Leve"</formula>
    </cfRule>
  </conditionalFormatting>
  <conditionalFormatting sqref="AT203">
    <cfRule type="cellIs" dxfId="614" priority="421" operator="equal">
      <formula>"Catastrófico"</formula>
    </cfRule>
    <cfRule type="cellIs" dxfId="613" priority="422" operator="equal">
      <formula>"Mayor"</formula>
    </cfRule>
    <cfRule type="cellIs" dxfId="612" priority="423" operator="equal">
      <formula>"Moderado"</formula>
    </cfRule>
    <cfRule type="cellIs" dxfId="611" priority="424" operator="equal">
      <formula>"Menor"</formula>
    </cfRule>
    <cfRule type="cellIs" dxfId="610" priority="425" operator="equal">
      <formula>"Leve"</formula>
    </cfRule>
  </conditionalFormatting>
  <conditionalFormatting sqref="AV203">
    <cfRule type="cellIs" dxfId="609" priority="416" operator="equal">
      <formula>"Catastrófico"</formula>
    </cfRule>
    <cfRule type="cellIs" dxfId="608" priority="417" operator="equal">
      <formula>"Mayor"</formula>
    </cfRule>
    <cfRule type="cellIs" dxfId="607" priority="418" operator="equal">
      <formula>"Moderado"</formula>
    </cfRule>
    <cfRule type="cellIs" dxfId="606" priority="419" operator="equal">
      <formula>"Menor"</formula>
    </cfRule>
    <cfRule type="cellIs" dxfId="605" priority="420" operator="equal">
      <formula>"Leve"</formula>
    </cfRule>
  </conditionalFormatting>
  <conditionalFormatting sqref="AU203">
    <cfRule type="cellIs" dxfId="604" priority="411" operator="equal">
      <formula>"Catastrófico"</formula>
    </cfRule>
    <cfRule type="cellIs" dxfId="603" priority="412" operator="equal">
      <formula>"Mayor"</formula>
    </cfRule>
    <cfRule type="cellIs" dxfId="602" priority="413" operator="equal">
      <formula>"Moderado"</formula>
    </cfRule>
    <cfRule type="cellIs" dxfId="601" priority="414" operator="equal">
      <formula>"Menor"</formula>
    </cfRule>
    <cfRule type="cellIs" dxfId="600" priority="415" operator="equal">
      <formula>"Leve"</formula>
    </cfRule>
  </conditionalFormatting>
  <conditionalFormatting sqref="O209:O214">
    <cfRule type="cellIs" dxfId="599" priority="405" operator="equal">
      <formula>"Baja"</formula>
    </cfRule>
    <cfRule type="cellIs" dxfId="598" priority="406" operator="equal">
      <formula>"Muy Alta"</formula>
    </cfRule>
    <cfRule type="cellIs" dxfId="597" priority="407" operator="equal">
      <formula>"Alta"</formula>
    </cfRule>
    <cfRule type="cellIs" dxfId="596" priority="408" operator="equal">
      <formula>"Media"</formula>
    </cfRule>
    <cfRule type="cellIs" dxfId="595" priority="409" operator="equal">
      <formula>"Baja"</formula>
    </cfRule>
    <cfRule type="cellIs" dxfId="594" priority="410" operator="equal">
      <formula>"Muy baja"</formula>
    </cfRule>
  </conditionalFormatting>
  <conditionalFormatting sqref="Q209:Q220">
    <cfRule type="cellIs" dxfId="593" priority="404" operator="equal">
      <formula>0.2</formula>
    </cfRule>
  </conditionalFormatting>
  <conditionalFormatting sqref="Q209:Q220">
    <cfRule type="cellIs" dxfId="592" priority="400" operator="equal">
      <formula>1</formula>
    </cfRule>
    <cfRule type="cellIs" dxfId="591" priority="401" operator="equal">
      <formula>0.8</formula>
    </cfRule>
    <cfRule type="cellIs" dxfId="590" priority="402" operator="equal">
      <formula>0.6</formula>
    </cfRule>
    <cfRule type="cellIs" dxfId="589" priority="403" operator="equal">
      <formula>0.4</formula>
    </cfRule>
  </conditionalFormatting>
  <conditionalFormatting sqref="R209:R220">
    <cfRule type="cellIs" dxfId="588" priority="399" operator="equal">
      <formula>"Leve"</formula>
    </cfRule>
  </conditionalFormatting>
  <conditionalFormatting sqref="R209:R220">
    <cfRule type="cellIs" dxfId="587" priority="395" operator="equal">
      <formula>"Catastrófico"</formula>
    </cfRule>
    <cfRule type="cellIs" dxfId="586" priority="396" operator="equal">
      <formula>"Mayor"</formula>
    </cfRule>
    <cfRule type="cellIs" dxfId="585" priority="397" operator="equal">
      <formula>"Moderado"</formula>
    </cfRule>
    <cfRule type="cellIs" dxfId="584" priority="398" operator="equal">
      <formula>"Menor"</formula>
    </cfRule>
  </conditionalFormatting>
  <conditionalFormatting sqref="V209:V220">
    <cfRule type="cellIs" dxfId="583" priority="394" operator="equal">
      <formula>0.2</formula>
    </cfRule>
  </conditionalFormatting>
  <conditionalFormatting sqref="V209:V220">
    <cfRule type="cellIs" dxfId="582" priority="390" operator="equal">
      <formula>1</formula>
    </cfRule>
    <cfRule type="cellIs" dxfId="581" priority="391" operator="equal">
      <formula>0.8</formula>
    </cfRule>
    <cfRule type="cellIs" dxfId="580" priority="392" operator="equal">
      <formula>0.6</formula>
    </cfRule>
    <cfRule type="cellIs" dxfId="579" priority="393" operator="equal">
      <formula>0.4</formula>
    </cfRule>
  </conditionalFormatting>
  <conditionalFormatting sqref="W209:W220">
    <cfRule type="cellIs" dxfId="578" priority="385" operator="equal">
      <formula>"Catastrófico"</formula>
    </cfRule>
    <cfRule type="cellIs" dxfId="577" priority="386" operator="equal">
      <formula>"Mayor"</formula>
    </cfRule>
    <cfRule type="cellIs" dxfId="576" priority="387" operator="equal">
      <formula>"Moderado"</formula>
    </cfRule>
    <cfRule type="cellIs" dxfId="575" priority="388" operator="equal">
      <formula>"Menor"</formula>
    </cfRule>
    <cfRule type="cellIs" dxfId="574" priority="389" operator="equal">
      <formula>"Leve"</formula>
    </cfRule>
  </conditionalFormatting>
  <conditionalFormatting sqref="O221:O346">
    <cfRule type="cellIs" dxfId="573" priority="369" operator="equal">
      <formula>"Baja"</formula>
    </cfRule>
    <cfRule type="cellIs" dxfId="572" priority="370" operator="equal">
      <formula>"Muy Alta"</formula>
    </cfRule>
    <cfRule type="cellIs" dxfId="571" priority="371" operator="equal">
      <formula>"Alta"</formula>
    </cfRule>
    <cfRule type="cellIs" dxfId="570" priority="372" operator="equal">
      <formula>"Media"</formula>
    </cfRule>
    <cfRule type="cellIs" dxfId="569" priority="373" operator="equal">
      <formula>"Baja"</formula>
    </cfRule>
    <cfRule type="cellIs" dxfId="568" priority="374" operator="equal">
      <formula>"Muy baja"</formula>
    </cfRule>
  </conditionalFormatting>
  <conditionalFormatting sqref="P221 P227 P233 P239 P245 P251 P257 P263 P269">
    <cfRule type="cellIs" dxfId="567" priority="354" operator="equal">
      <formula>$T$9</formula>
    </cfRule>
    <cfRule type="cellIs" dxfId="566" priority="355" operator="equal">
      <formula>$T$10</formula>
    </cfRule>
    <cfRule type="cellIs" dxfId="565" priority="356" operator="equal">
      <formula>$T$11</formula>
    </cfRule>
    <cfRule type="cellIs" dxfId="564" priority="357" operator="equal">
      <formula>$T$12</formula>
    </cfRule>
    <cfRule type="cellIs" dxfId="563" priority="358" operator="equal">
      <formula>$T$18</formula>
    </cfRule>
  </conditionalFormatting>
  <conditionalFormatting sqref="Q221:Q280">
    <cfRule type="cellIs" dxfId="562" priority="353" operator="equal">
      <formula>0.2</formula>
    </cfRule>
  </conditionalFormatting>
  <conditionalFormatting sqref="Q221:Q280">
    <cfRule type="cellIs" dxfId="561" priority="349" operator="equal">
      <formula>1</formula>
    </cfRule>
    <cfRule type="cellIs" dxfId="560" priority="350" operator="equal">
      <formula>0.8</formula>
    </cfRule>
    <cfRule type="cellIs" dxfId="559" priority="351" operator="equal">
      <formula>0.6</formula>
    </cfRule>
    <cfRule type="cellIs" dxfId="558" priority="352" operator="equal">
      <formula>0.4</formula>
    </cfRule>
  </conditionalFormatting>
  <conditionalFormatting sqref="R221:R274">
    <cfRule type="cellIs" dxfId="557" priority="348" operator="equal">
      <formula>"Leve"</formula>
    </cfRule>
  </conditionalFormatting>
  <conditionalFormatting sqref="R221:R274">
    <cfRule type="cellIs" dxfId="556" priority="344" operator="equal">
      <formula>"Catastrófico"</formula>
    </cfRule>
    <cfRule type="cellIs" dxfId="555" priority="345" operator="equal">
      <formula>"Mayor"</formula>
    </cfRule>
    <cfRule type="cellIs" dxfId="554" priority="346" operator="equal">
      <formula>"Moderado"</formula>
    </cfRule>
    <cfRule type="cellIs" dxfId="553" priority="347" operator="equal">
      <formula>"Menor"</formula>
    </cfRule>
  </conditionalFormatting>
  <conditionalFormatting sqref="S221 S227 S233 S239 S245 S251 S257 S263 S269">
    <cfRule type="cellIs" dxfId="552" priority="339" operator="equal">
      <formula>$V$9</formula>
    </cfRule>
    <cfRule type="cellIs" dxfId="551" priority="340" operator="equal">
      <formula>$V$10</formula>
    </cfRule>
    <cfRule type="cellIs" dxfId="550" priority="341" operator="equal">
      <formula>$V$11</formula>
    </cfRule>
    <cfRule type="cellIs" dxfId="549" priority="342" operator="equal">
      <formula>$V$12</formula>
    </cfRule>
    <cfRule type="cellIs" dxfId="548" priority="343" operator="equal">
      <formula>$V$18</formula>
    </cfRule>
  </conditionalFormatting>
  <conditionalFormatting sqref="U251:U274">
    <cfRule type="cellIs" dxfId="547" priority="334" operator="equal">
      <formula>"Catastrófico"</formula>
    </cfRule>
    <cfRule type="cellIs" dxfId="546" priority="335" operator="equal">
      <formula>"Mayor"</formula>
    </cfRule>
    <cfRule type="cellIs" dxfId="545" priority="336" operator="equal">
      <formula>"Moderado"</formula>
    </cfRule>
    <cfRule type="cellIs" dxfId="544" priority="337" operator="equal">
      <formula>"Menor"</formula>
    </cfRule>
    <cfRule type="cellIs" dxfId="543" priority="338" operator="equal">
      <formula>"Leve"</formula>
    </cfRule>
  </conditionalFormatting>
  <conditionalFormatting sqref="V221:V274">
    <cfRule type="cellIs" dxfId="542" priority="333" operator="equal">
      <formula>0.2</formula>
    </cfRule>
  </conditionalFormatting>
  <conditionalFormatting sqref="V221:V274">
    <cfRule type="cellIs" dxfId="541" priority="329" operator="equal">
      <formula>1</formula>
    </cfRule>
    <cfRule type="cellIs" dxfId="540" priority="330" operator="equal">
      <formula>0.8</formula>
    </cfRule>
    <cfRule type="cellIs" dxfId="539" priority="331" operator="equal">
      <formula>0.6</formula>
    </cfRule>
    <cfRule type="cellIs" dxfId="538" priority="332" operator="equal">
      <formula>0.4</formula>
    </cfRule>
  </conditionalFormatting>
  <conditionalFormatting sqref="W221:W274">
    <cfRule type="cellIs" dxfId="537" priority="328" operator="equal">
      <formula>"Leve"</formula>
    </cfRule>
  </conditionalFormatting>
  <conditionalFormatting sqref="W221:W274">
    <cfRule type="cellIs" dxfId="536" priority="324" operator="equal">
      <formula>"Catastrófico"</formula>
    </cfRule>
    <cfRule type="cellIs" dxfId="535" priority="325" operator="equal">
      <formula>"Mayor"</formula>
    </cfRule>
    <cfRule type="cellIs" dxfId="534" priority="326" operator="equal">
      <formula>"Moderado"</formula>
    </cfRule>
    <cfRule type="cellIs" dxfId="533" priority="327" operator="equal">
      <formula>"Menor"</formula>
    </cfRule>
  </conditionalFormatting>
  <conditionalFormatting sqref="U275:U286">
    <cfRule type="cellIs" dxfId="532" priority="319" operator="equal">
      <formula>"Catastrófico"</formula>
    </cfRule>
    <cfRule type="cellIs" dxfId="531" priority="320" operator="equal">
      <formula>"Mayor"</formula>
    </cfRule>
    <cfRule type="cellIs" dxfId="530" priority="321" operator="equal">
      <formula>"Moderado"</formula>
    </cfRule>
    <cfRule type="cellIs" dxfId="529" priority="322" operator="equal">
      <formula>"Menor"</formula>
    </cfRule>
    <cfRule type="cellIs" dxfId="528" priority="323" operator="equal">
      <formula>"Leve"</formula>
    </cfRule>
  </conditionalFormatting>
  <conditionalFormatting sqref="W275:W286">
    <cfRule type="cellIs" dxfId="527" priority="314" operator="equal">
      <formula>"Catastrófico"</formula>
    </cfRule>
    <cfRule type="cellIs" dxfId="526" priority="315" operator="equal">
      <formula>"Mayor"</formula>
    </cfRule>
    <cfRule type="cellIs" dxfId="525" priority="316" operator="equal">
      <formula>"Moderado"</formula>
    </cfRule>
    <cfRule type="cellIs" dxfId="524" priority="317" operator="equal">
      <formula>"Menor"</formula>
    </cfRule>
    <cfRule type="cellIs" dxfId="523" priority="318" operator="equal">
      <formula>"Leve"</formula>
    </cfRule>
  </conditionalFormatting>
  <conditionalFormatting sqref="V275:V286">
    <cfRule type="cellIs" dxfId="522" priority="309" operator="equal">
      <formula>1</formula>
    </cfRule>
    <cfRule type="cellIs" dxfId="521" priority="310" operator="equal">
      <formula>0.8</formula>
    </cfRule>
    <cfRule type="cellIs" dxfId="520" priority="311" operator="equal">
      <formula>0.6</formula>
    </cfRule>
    <cfRule type="cellIs" dxfId="519" priority="312" operator="equal">
      <formula>0.4</formula>
    </cfRule>
    <cfRule type="cellIs" dxfId="518" priority="313" operator="equal">
      <formula>0.2</formula>
    </cfRule>
  </conditionalFormatting>
  <conditionalFormatting sqref="AO275">
    <cfRule type="cellIs" dxfId="517" priority="304" operator="between">
      <formula>$AB$7</formula>
      <formula>$AC$7</formula>
    </cfRule>
    <cfRule type="cellIs" dxfId="516" priority="305" operator="between">
      <formula>$AB$8</formula>
      <formula>$AC$8</formula>
    </cfRule>
    <cfRule type="cellIs" dxfId="515" priority="306" operator="between">
      <formula>$AB$9</formula>
      <formula>$AC$9</formula>
    </cfRule>
    <cfRule type="cellIs" dxfId="514" priority="307" operator="between">
      <formula>$AB$10</formula>
      <formula>$AC$10</formula>
    </cfRule>
    <cfRule type="cellIs" dxfId="513" priority="308" operator="between">
      <formula>$AB$13</formula>
      <formula>$AC$13</formula>
    </cfRule>
  </conditionalFormatting>
  <conditionalFormatting sqref="AO275:AO280">
    <cfRule type="cellIs" dxfId="512" priority="293" operator="between">
      <formula>0.61</formula>
      <formula>0.8</formula>
    </cfRule>
    <cfRule type="cellIs" dxfId="511" priority="294" operator="between">
      <formula>0.41</formula>
      <formula>0.6</formula>
    </cfRule>
    <cfRule type="cellIs" dxfId="510" priority="295" operator="between">
      <formula>0.21</formula>
      <formula>0.4</formula>
    </cfRule>
    <cfRule type="cellIs" dxfId="509" priority="296" operator="between">
      <formula>0</formula>
      <formula>0.2</formula>
    </cfRule>
    <cfRule type="cellIs" dxfId="508" priority="297" operator="between">
      <formula>0.81</formula>
      <formula>1</formula>
    </cfRule>
    <cfRule type="cellIs" dxfId="507" priority="298" operator="equal">
      <formula>0.8</formula>
    </cfRule>
    <cfRule type="cellIs" dxfId="506" priority="299" operator="equal">
      <formula>0.6</formula>
    </cfRule>
    <cfRule type="cellIs" dxfId="505" priority="300" operator="equal">
      <formula>0.4</formula>
    </cfRule>
    <cfRule type="cellIs" dxfId="504" priority="301" operator="equal">
      <formula>0.2</formula>
    </cfRule>
    <cfRule type="cellIs" dxfId="503" priority="302" operator="equal">
      <formula>0.2</formula>
    </cfRule>
    <cfRule type="cellIs" dxfId="502" priority="303" operator="equal">
      <formula>0.2</formula>
    </cfRule>
  </conditionalFormatting>
  <conditionalFormatting sqref="AP275">
    <cfRule type="cellIs" dxfId="501" priority="288" operator="between">
      <formula>$AB$7</formula>
      <formula>$AC$7</formula>
    </cfRule>
    <cfRule type="cellIs" dxfId="500" priority="289" operator="between">
      <formula>$AB$8</formula>
      <formula>$AC$8</formula>
    </cfRule>
    <cfRule type="cellIs" dxfId="499" priority="290" operator="between">
      <formula>$AB$9</formula>
      <formula>$AC$9</formula>
    </cfRule>
    <cfRule type="cellIs" dxfId="498" priority="291" operator="between">
      <formula>$AB$10</formula>
      <formula>$AC$10</formula>
    </cfRule>
    <cfRule type="cellIs" dxfId="497" priority="292" operator="between">
      <formula>$AB$13</formula>
      <formula>$AC$13</formula>
    </cfRule>
  </conditionalFormatting>
  <conditionalFormatting sqref="AP275:AP280">
    <cfRule type="cellIs" dxfId="496" priority="277" operator="between">
      <formula>0.61</formula>
      <formula>0.8</formula>
    </cfRule>
    <cfRule type="cellIs" dxfId="495" priority="278" operator="between">
      <formula>0.41</formula>
      <formula>0.6</formula>
    </cfRule>
    <cfRule type="cellIs" dxfId="494" priority="279" operator="between">
      <formula>0.21</formula>
      <formula>0.4</formula>
    </cfRule>
    <cfRule type="cellIs" dxfId="493" priority="280" operator="between">
      <formula>0</formula>
      <formula>0.2</formula>
    </cfRule>
    <cfRule type="cellIs" dxfId="492" priority="281" operator="between">
      <formula>0.81</formula>
      <formula>1</formula>
    </cfRule>
    <cfRule type="cellIs" dxfId="491" priority="282" operator="equal">
      <formula>0.8</formula>
    </cfRule>
    <cfRule type="cellIs" dxfId="490" priority="283" operator="equal">
      <formula>0.6</formula>
    </cfRule>
    <cfRule type="cellIs" dxfId="489" priority="284" operator="equal">
      <formula>0.4</formula>
    </cfRule>
    <cfRule type="cellIs" dxfId="488" priority="285" operator="equal">
      <formula>0.2</formula>
    </cfRule>
    <cfRule type="cellIs" dxfId="487" priority="286" operator="equal">
      <formula>0.2</formula>
    </cfRule>
    <cfRule type="cellIs" dxfId="486" priority="287" operator="equal">
      <formula>0.2</formula>
    </cfRule>
  </conditionalFormatting>
  <conditionalFormatting sqref="AQ275 AQ281">
    <cfRule type="cellIs" dxfId="485" priority="272" operator="equal">
      <formula>"Catastrófico"</formula>
    </cfRule>
    <cfRule type="cellIs" dxfId="484" priority="273" operator="equal">
      <formula>"Mayor"</formula>
    </cfRule>
    <cfRule type="cellIs" dxfId="483" priority="274" operator="equal">
      <formula>"Moderado"</formula>
    </cfRule>
    <cfRule type="cellIs" dxfId="482" priority="275" operator="equal">
      <formula>"Menor"</formula>
    </cfRule>
    <cfRule type="cellIs" dxfId="481" priority="276" operator="equal">
      <formula>"Leve"</formula>
    </cfRule>
  </conditionalFormatting>
  <conditionalFormatting sqref="AQ275:AQ286">
    <cfRule type="cellIs" dxfId="480" priority="267" operator="equal">
      <formula>"No requiere plan de acción"</formula>
    </cfRule>
    <cfRule type="cellIs" dxfId="479" priority="268" operator="equal">
      <formula>"Bajo"</formula>
    </cfRule>
    <cfRule type="cellIs" dxfId="478" priority="269" operator="equal">
      <formula>"Moderado"</formula>
    </cfRule>
    <cfRule type="cellIs" dxfId="477" priority="270" operator="equal">
      <formula>"Alto"</formula>
    </cfRule>
    <cfRule type="cellIs" dxfId="476" priority="271" operator="equal">
      <formula>"Extremo"</formula>
    </cfRule>
  </conditionalFormatting>
  <conditionalFormatting sqref="AT275">
    <cfRule type="cellIs" dxfId="475" priority="262" operator="equal">
      <formula>"Catastrófico"</formula>
    </cfRule>
    <cfRule type="cellIs" dxfId="474" priority="263" operator="equal">
      <formula>"Mayor"</formula>
    </cfRule>
    <cfRule type="cellIs" dxfId="473" priority="264" operator="equal">
      <formula>"Moderado"</formula>
    </cfRule>
    <cfRule type="cellIs" dxfId="472" priority="265" operator="equal">
      <formula>"Menor"</formula>
    </cfRule>
    <cfRule type="cellIs" dxfId="471" priority="266" operator="equal">
      <formula>"Leve"</formula>
    </cfRule>
  </conditionalFormatting>
  <conditionalFormatting sqref="N293:N298">
    <cfRule type="cellIs" dxfId="470" priority="257" operator="equal">
      <formula>1</formula>
    </cfRule>
    <cfRule type="cellIs" dxfId="469" priority="258" operator="equal">
      <formula>0.8</formula>
    </cfRule>
    <cfRule type="cellIs" dxfId="468" priority="259" operator="equal">
      <formula>0.6</formula>
    </cfRule>
    <cfRule type="cellIs" dxfId="467" priority="260" operator="equal">
      <formula>0.4</formula>
    </cfRule>
    <cfRule type="cellIs" dxfId="466" priority="261" operator="equal">
      <formula>0.2</formula>
    </cfRule>
  </conditionalFormatting>
  <conditionalFormatting sqref="P287 P293">
    <cfRule type="cellIs" dxfId="465" priority="252" operator="equal">
      <formula>$T$9</formula>
    </cfRule>
  </conditionalFormatting>
  <conditionalFormatting sqref="P287 P293">
    <cfRule type="cellIs" dxfId="464" priority="253" operator="equal">
      <formula>$T$10</formula>
    </cfRule>
    <cfRule type="cellIs" dxfId="463" priority="254" operator="equal">
      <formula>$T$11</formula>
    </cfRule>
    <cfRule type="cellIs" dxfId="462" priority="255" operator="equal">
      <formula>#REF!</formula>
    </cfRule>
    <cfRule type="cellIs" dxfId="461" priority="256" operator="equal">
      <formula>$T$12</formula>
    </cfRule>
  </conditionalFormatting>
  <conditionalFormatting sqref="P281">
    <cfRule type="cellIs" dxfId="460" priority="247" operator="equal">
      <formula>$T$9</formula>
    </cfRule>
    <cfRule type="cellIs" dxfId="459" priority="248" operator="equal">
      <formula>$T$10</formula>
    </cfRule>
    <cfRule type="cellIs" dxfId="458" priority="249" operator="equal">
      <formula>$T$11</formula>
    </cfRule>
    <cfRule type="cellIs" dxfId="457" priority="250" operator="equal">
      <formula>#REF!</formula>
    </cfRule>
    <cfRule type="cellIs" dxfId="456" priority="251" operator="equal">
      <formula>$T$12</formula>
    </cfRule>
  </conditionalFormatting>
  <conditionalFormatting sqref="Q293:Q298">
    <cfRule type="cellIs" dxfId="455" priority="242" operator="equal">
      <formula>1</formula>
    </cfRule>
    <cfRule type="cellIs" dxfId="454" priority="243" operator="equal">
      <formula>0.8</formula>
    </cfRule>
    <cfRule type="cellIs" dxfId="453" priority="244" operator="equal">
      <formula>0.6</formula>
    </cfRule>
    <cfRule type="cellIs" dxfId="452" priority="245" operator="equal">
      <formula>0.4</formula>
    </cfRule>
    <cfRule type="cellIs" dxfId="451" priority="246" operator="equal">
      <formula>0.2</formula>
    </cfRule>
  </conditionalFormatting>
  <conditionalFormatting sqref="R293:R298">
    <cfRule type="cellIs" dxfId="450" priority="229" operator="equal">
      <formula>"Leve"</formula>
    </cfRule>
  </conditionalFormatting>
  <conditionalFormatting sqref="R293:R298">
    <cfRule type="cellIs" dxfId="449" priority="225" operator="equal">
      <formula>"Catastrófico"</formula>
    </cfRule>
    <cfRule type="cellIs" dxfId="448" priority="226" operator="equal">
      <formula>"Mayor"</formula>
    </cfRule>
    <cfRule type="cellIs" dxfId="447" priority="227" operator="equal">
      <formula>"Moderado"</formula>
    </cfRule>
    <cfRule type="cellIs" dxfId="446" priority="228" operator="equal">
      <formula>"Menor"</formula>
    </cfRule>
  </conditionalFormatting>
  <conditionalFormatting sqref="S287">
    <cfRule type="cellIs" dxfId="445" priority="215" operator="equal">
      <formula>$V$9</formula>
    </cfRule>
    <cfRule type="cellIs" dxfId="444" priority="216" operator="equal">
      <formula>$V$10</formula>
    </cfRule>
    <cfRule type="cellIs" dxfId="443" priority="217" operator="equal">
      <formula>$V$11</formula>
    </cfRule>
    <cfRule type="cellIs" dxfId="442" priority="218" operator="equal">
      <formula>#REF!</formula>
    </cfRule>
    <cfRule type="cellIs" dxfId="441" priority="219" operator="equal">
      <formula>$V$12</formula>
    </cfRule>
  </conditionalFormatting>
  <conditionalFormatting sqref="S293">
    <cfRule type="cellIs" dxfId="440" priority="221" operator="equal">
      <formula>$V$10</formula>
    </cfRule>
    <cfRule type="cellIs" dxfId="439" priority="222" operator="equal">
      <formula>$V$11</formula>
    </cfRule>
    <cfRule type="cellIs" dxfId="438" priority="223" operator="equal">
      <formula>#REF!</formula>
    </cfRule>
    <cfRule type="cellIs" dxfId="437" priority="224" operator="equal">
      <formula>$V$12</formula>
    </cfRule>
  </conditionalFormatting>
  <conditionalFormatting sqref="S293">
    <cfRule type="cellIs" dxfId="436" priority="220" operator="equal">
      <formula>$V$9</formula>
    </cfRule>
  </conditionalFormatting>
  <conditionalFormatting sqref="T287:T298">
    <cfRule type="cellIs" dxfId="435" priority="210" operator="equal">
      <formula>1</formula>
    </cfRule>
    <cfRule type="cellIs" dxfId="434" priority="211" operator="equal">
      <formula>0.8</formula>
    </cfRule>
    <cfRule type="cellIs" dxfId="433" priority="212" operator="equal">
      <formula>0.6</formula>
    </cfRule>
    <cfRule type="cellIs" dxfId="432" priority="213" operator="equal">
      <formula>0.4</formula>
    </cfRule>
    <cfRule type="cellIs" dxfId="431" priority="214" operator="equal">
      <formula>0.2</formula>
    </cfRule>
  </conditionalFormatting>
  <conditionalFormatting sqref="V287:V298">
    <cfRule type="cellIs" dxfId="430" priority="205" operator="equal">
      <formula>1</formula>
    </cfRule>
    <cfRule type="cellIs" dxfId="429" priority="206" operator="equal">
      <formula>0.8</formula>
    </cfRule>
    <cfRule type="cellIs" dxfId="428" priority="207" operator="equal">
      <formula>0.6</formula>
    </cfRule>
    <cfRule type="cellIs" dxfId="427" priority="208" operator="equal">
      <formula>0.4</formula>
    </cfRule>
    <cfRule type="cellIs" dxfId="426" priority="209" operator="equal">
      <formula>0.2</formula>
    </cfRule>
  </conditionalFormatting>
  <conditionalFormatting sqref="U287:U298">
    <cfRule type="cellIs" dxfId="425" priority="200" operator="equal">
      <formula>"Catastrófico"</formula>
    </cfRule>
    <cfRule type="cellIs" dxfId="424" priority="201" operator="equal">
      <formula>"Mayor"</formula>
    </cfRule>
    <cfRule type="cellIs" dxfId="423" priority="202" operator="equal">
      <formula>"Moderado"</formula>
    </cfRule>
    <cfRule type="cellIs" dxfId="422" priority="203" operator="equal">
      <formula>"Menor"</formula>
    </cfRule>
    <cfRule type="cellIs" dxfId="421" priority="204" operator="equal">
      <formula>"Leve"</formula>
    </cfRule>
  </conditionalFormatting>
  <conditionalFormatting sqref="W287:W298">
    <cfRule type="cellIs" dxfId="420" priority="195" operator="equal">
      <formula>"Catastrófico"</formula>
    </cfRule>
    <cfRule type="cellIs" dxfId="419" priority="196" operator="equal">
      <formula>"Mayor"</formula>
    </cfRule>
    <cfRule type="cellIs" dxfId="418" priority="197" operator="equal">
      <formula>"Moderado"</formula>
    </cfRule>
    <cfRule type="cellIs" dxfId="417" priority="198" operator="equal">
      <formula>"Menor"</formula>
    </cfRule>
    <cfRule type="cellIs" dxfId="416" priority="199" operator="equal">
      <formula>"Leve"</formula>
    </cfRule>
  </conditionalFormatting>
  <conditionalFormatting sqref="AO281">
    <cfRule type="cellIs" dxfId="415" priority="190" operator="between">
      <formula>$AB$7</formula>
      <formula>$AC$7</formula>
    </cfRule>
    <cfRule type="cellIs" dxfId="414" priority="191" operator="between">
      <formula>$AB$8</formula>
      <formula>$AC$8</formula>
    </cfRule>
    <cfRule type="cellIs" dxfId="413" priority="192" operator="between">
      <formula>$AB$9</formula>
      <formula>$AC$9</formula>
    </cfRule>
    <cfRule type="cellIs" dxfId="412" priority="193" operator="between">
      <formula>$AB$10</formula>
      <formula>$AC$10</formula>
    </cfRule>
    <cfRule type="cellIs" dxfId="411" priority="194" operator="between">
      <formula>$AB$13</formula>
      <formula>$AC$13</formula>
    </cfRule>
  </conditionalFormatting>
  <conditionalFormatting sqref="AO281:AO286">
    <cfRule type="cellIs" dxfId="410" priority="179" operator="between">
      <formula>0.61</formula>
      <formula>0.8</formula>
    </cfRule>
    <cfRule type="cellIs" dxfId="409" priority="180" operator="between">
      <formula>0.41</formula>
      <formula>0.6</formula>
    </cfRule>
    <cfRule type="cellIs" dxfId="408" priority="181" operator="between">
      <formula>0.21</formula>
      <formula>0.4</formula>
    </cfRule>
    <cfRule type="cellIs" dxfId="407" priority="182" operator="between">
      <formula>0</formula>
      <formula>0.2</formula>
    </cfRule>
    <cfRule type="cellIs" dxfId="406" priority="183" operator="between">
      <formula>0.81</formula>
      <formula>1</formula>
    </cfRule>
    <cfRule type="cellIs" dxfId="405" priority="184" operator="equal">
      <formula>0.8</formula>
    </cfRule>
    <cfRule type="cellIs" dxfId="404" priority="185" operator="equal">
      <formula>0.6</formula>
    </cfRule>
    <cfRule type="cellIs" dxfId="403" priority="186" operator="equal">
      <formula>0.4</formula>
    </cfRule>
    <cfRule type="cellIs" dxfId="402" priority="187" operator="equal">
      <formula>0.2</formula>
    </cfRule>
    <cfRule type="cellIs" dxfId="401" priority="188" operator="equal">
      <formula>0.2</formula>
    </cfRule>
    <cfRule type="cellIs" dxfId="400" priority="189" operator="equal">
      <formula>0.2</formula>
    </cfRule>
  </conditionalFormatting>
  <conditionalFormatting sqref="AP281">
    <cfRule type="cellIs" dxfId="399" priority="174" operator="between">
      <formula>$AB$7</formula>
      <formula>$AC$7</formula>
    </cfRule>
    <cfRule type="cellIs" dxfId="398" priority="175" operator="between">
      <formula>$AB$8</formula>
      <formula>$AC$8</formula>
    </cfRule>
    <cfRule type="cellIs" dxfId="397" priority="176" operator="between">
      <formula>$AB$9</formula>
      <formula>$AC$9</formula>
    </cfRule>
    <cfRule type="cellIs" dxfId="396" priority="177" operator="between">
      <formula>$AB$10</formula>
      <formula>$AC$10</formula>
    </cfRule>
    <cfRule type="cellIs" dxfId="395" priority="178" operator="between">
      <formula>$AB$13</formula>
      <formula>$AC$13</formula>
    </cfRule>
  </conditionalFormatting>
  <conditionalFormatting sqref="AP281:AP286">
    <cfRule type="cellIs" dxfId="394" priority="163" operator="between">
      <formula>0.61</formula>
      <formula>0.8</formula>
    </cfRule>
    <cfRule type="cellIs" dxfId="393" priority="164" operator="between">
      <formula>0.41</formula>
      <formula>0.6</formula>
    </cfRule>
    <cfRule type="cellIs" dxfId="392" priority="165" operator="between">
      <formula>0.21</formula>
      <formula>0.4</formula>
    </cfRule>
    <cfRule type="cellIs" dxfId="391" priority="166" operator="between">
      <formula>0</formula>
      <formula>0.2</formula>
    </cfRule>
    <cfRule type="cellIs" dxfId="390" priority="167" operator="between">
      <formula>0.81</formula>
      <formula>1</formula>
    </cfRule>
    <cfRule type="cellIs" dxfId="389" priority="168" operator="equal">
      <formula>0.8</formula>
    </cfRule>
    <cfRule type="cellIs" dxfId="388" priority="169" operator="equal">
      <formula>0.6</formula>
    </cfRule>
    <cfRule type="cellIs" dxfId="387" priority="170" operator="equal">
      <formula>0.4</formula>
    </cfRule>
    <cfRule type="cellIs" dxfId="386" priority="171" operator="equal">
      <formula>0.2</formula>
    </cfRule>
    <cfRule type="cellIs" dxfId="385" priority="172" operator="equal">
      <formula>0.2</formula>
    </cfRule>
    <cfRule type="cellIs" dxfId="384" priority="173" operator="equal">
      <formula>0.2</formula>
    </cfRule>
  </conditionalFormatting>
  <conditionalFormatting sqref="AT281:AV281 AT293:AV293">
    <cfRule type="cellIs" dxfId="383" priority="106" operator="equal">
      <formula>"Catastrófico"</formula>
    </cfRule>
    <cfRule type="cellIs" dxfId="382" priority="107" operator="equal">
      <formula>"Mayor"</formula>
    </cfRule>
    <cfRule type="cellIs" dxfId="381" priority="108" operator="equal">
      <formula>"Moderado"</formula>
    </cfRule>
    <cfRule type="cellIs" dxfId="380" priority="109" operator="equal">
      <formula>"Menor"</formula>
    </cfRule>
    <cfRule type="cellIs" dxfId="379" priority="110" operator="equal">
      <formula>"Leve"</formula>
    </cfRule>
  </conditionalFormatting>
  <conditionalFormatting sqref="AO287 AO293">
    <cfRule type="cellIs" dxfId="378" priority="148" operator="between">
      <formula>$AB$7</formula>
      <formula>$AC$7</formula>
    </cfRule>
    <cfRule type="cellIs" dxfId="377" priority="149" operator="between">
      <formula>$AB$8</formula>
      <formula>$AC$8</formula>
    </cfRule>
    <cfRule type="cellIs" dxfId="376" priority="150" operator="between">
      <formula>$AB$9</formula>
      <formula>$AC$9</formula>
    </cfRule>
    <cfRule type="cellIs" dxfId="375" priority="151" operator="between">
      <formula>$AB$10</formula>
      <formula>$AC$10</formula>
    </cfRule>
    <cfRule type="cellIs" dxfId="374" priority="152" operator="between">
      <formula>$AB$13</formula>
      <formula>$AC$13</formula>
    </cfRule>
  </conditionalFormatting>
  <conditionalFormatting sqref="AO287:AO298">
    <cfRule type="cellIs" dxfId="373" priority="137" operator="between">
      <formula>0.61</formula>
      <formula>0.8</formula>
    </cfRule>
    <cfRule type="cellIs" dxfId="372" priority="138" operator="between">
      <formula>0.41</formula>
      <formula>0.6</formula>
    </cfRule>
    <cfRule type="cellIs" dxfId="371" priority="139" operator="between">
      <formula>0.21</formula>
      <formula>0.4</formula>
    </cfRule>
    <cfRule type="cellIs" dxfId="370" priority="140" operator="between">
      <formula>0</formula>
      <formula>0.2</formula>
    </cfRule>
    <cfRule type="cellIs" dxfId="369" priority="141" operator="between">
      <formula>0.81</formula>
      <formula>1</formula>
    </cfRule>
    <cfRule type="cellIs" dxfId="368" priority="142" operator="equal">
      <formula>0.8</formula>
    </cfRule>
    <cfRule type="cellIs" dxfId="367" priority="143" operator="equal">
      <formula>0.6</formula>
    </cfRule>
    <cfRule type="cellIs" dxfId="366" priority="144" operator="equal">
      <formula>0.4</formula>
    </cfRule>
    <cfRule type="cellIs" dxfId="365" priority="145" operator="equal">
      <formula>0.2</formula>
    </cfRule>
    <cfRule type="cellIs" dxfId="364" priority="146" operator="equal">
      <formula>0.2</formula>
    </cfRule>
    <cfRule type="cellIs" dxfId="363" priority="147" operator="equal">
      <formula>0.2</formula>
    </cfRule>
  </conditionalFormatting>
  <conditionalFormatting sqref="AP287 AP293">
    <cfRule type="cellIs" dxfId="362" priority="132" operator="between">
      <formula>$AB$7</formula>
      <formula>$AC$7</formula>
    </cfRule>
    <cfRule type="cellIs" dxfId="361" priority="133" operator="between">
      <formula>$AB$8</formula>
      <formula>$AC$8</formula>
    </cfRule>
    <cfRule type="cellIs" dxfId="360" priority="134" operator="between">
      <formula>$AB$9</formula>
      <formula>$AC$9</formula>
    </cfRule>
    <cfRule type="cellIs" dxfId="359" priority="135" operator="between">
      <formula>$AB$10</formula>
      <formula>$AC$10</formula>
    </cfRule>
    <cfRule type="cellIs" dxfId="358" priority="136" operator="between">
      <formula>$AB$13</formula>
      <formula>$AC$13</formula>
    </cfRule>
  </conditionalFormatting>
  <conditionalFormatting sqref="AP287:AP298">
    <cfRule type="cellIs" dxfId="357" priority="121" operator="between">
      <formula>0.61</formula>
      <formula>0.8</formula>
    </cfRule>
    <cfRule type="cellIs" dxfId="356" priority="122" operator="between">
      <formula>0.41</formula>
      <formula>0.6</formula>
    </cfRule>
    <cfRule type="cellIs" dxfId="355" priority="123" operator="between">
      <formula>0.21</formula>
      <formula>0.4</formula>
    </cfRule>
    <cfRule type="cellIs" dxfId="354" priority="124" operator="between">
      <formula>0</formula>
      <formula>0.2</formula>
    </cfRule>
    <cfRule type="cellIs" dxfId="353" priority="125" operator="between">
      <formula>0.81</formula>
      <formula>1</formula>
    </cfRule>
    <cfRule type="cellIs" dxfId="352" priority="126" operator="equal">
      <formula>0.8</formula>
    </cfRule>
    <cfRule type="cellIs" dxfId="351" priority="127" operator="equal">
      <formula>0.6</formula>
    </cfRule>
    <cfRule type="cellIs" dxfId="350" priority="128" operator="equal">
      <formula>0.4</formula>
    </cfRule>
    <cfRule type="cellIs" dxfId="349" priority="129" operator="equal">
      <formula>0.2</formula>
    </cfRule>
    <cfRule type="cellIs" dxfId="348" priority="130" operator="equal">
      <formula>0.2</formula>
    </cfRule>
    <cfRule type="cellIs" dxfId="347" priority="131" operator="equal">
      <formula>0.2</formula>
    </cfRule>
  </conditionalFormatting>
  <conditionalFormatting sqref="AQ287 AQ293">
    <cfRule type="cellIs" dxfId="346" priority="116" operator="equal">
      <formula>"Catastrófico"</formula>
    </cfRule>
    <cfRule type="cellIs" dxfId="345" priority="117" operator="equal">
      <formula>"Mayor"</formula>
    </cfRule>
    <cfRule type="cellIs" dxfId="344" priority="118" operator="equal">
      <formula>"Moderado"</formula>
    </cfRule>
    <cfRule type="cellIs" dxfId="343" priority="119" operator="equal">
      <formula>"Menor"</formula>
    </cfRule>
    <cfRule type="cellIs" dxfId="342" priority="120" operator="equal">
      <formula>"Leve"</formula>
    </cfRule>
  </conditionalFormatting>
  <conditionalFormatting sqref="AQ287:AQ298">
    <cfRule type="cellIs" dxfId="341" priority="111" operator="equal">
      <formula>"No requiere plan de acción"</formula>
    </cfRule>
    <cfRule type="cellIs" dxfId="340" priority="112" operator="equal">
      <formula>"Bajo"</formula>
    </cfRule>
    <cfRule type="cellIs" dxfId="339" priority="113" operator="equal">
      <formula>"Moderado"</formula>
    </cfRule>
    <cfRule type="cellIs" dxfId="338" priority="114" operator="equal">
      <formula>"Alto"</formula>
    </cfRule>
    <cfRule type="cellIs" dxfId="337" priority="115" operator="equal">
      <formula>"Extremo"</formula>
    </cfRule>
  </conditionalFormatting>
  <conditionalFormatting sqref="AT287:AV287">
    <cfRule type="cellIs" dxfId="336" priority="101" operator="equal">
      <formula>"Catastrófico"</formula>
    </cfRule>
    <cfRule type="cellIs" dxfId="335" priority="102" operator="equal">
      <formula>"Mayor"</formula>
    </cfRule>
    <cfRule type="cellIs" dxfId="334" priority="103" operator="equal">
      <formula>"Moderado"</formula>
    </cfRule>
    <cfRule type="cellIs" dxfId="333" priority="104" operator="equal">
      <formula>"Menor"</formula>
    </cfRule>
    <cfRule type="cellIs" dxfId="332" priority="105" operator="equal">
      <formula>"Leve"</formula>
    </cfRule>
  </conditionalFormatting>
  <conditionalFormatting sqref="BI77">
    <cfRule type="cellIs" dxfId="331" priority="81" operator="equal">
      <formula>"Catastrófico"</formula>
    </cfRule>
    <cfRule type="cellIs" dxfId="330" priority="82" operator="equal">
      <formula>"Mayor"</formula>
    </cfRule>
    <cfRule type="cellIs" dxfId="329" priority="83" operator="equal">
      <formula>"Moderado"</formula>
    </cfRule>
    <cfRule type="cellIs" dxfId="328" priority="84" operator="equal">
      <formula>"Menor"</formula>
    </cfRule>
    <cfRule type="cellIs" dxfId="327" priority="85" operator="equal">
      <formula>"Leve"</formula>
    </cfRule>
  </conditionalFormatting>
  <conditionalFormatting sqref="BJ77:BQ77">
    <cfRule type="cellIs" dxfId="326" priority="76" operator="equal">
      <formula>"Catastrófico"</formula>
    </cfRule>
    <cfRule type="cellIs" dxfId="325" priority="77" operator="equal">
      <formula>"Mayor"</formula>
    </cfRule>
    <cfRule type="cellIs" dxfId="324" priority="78" operator="equal">
      <formula>"Moderado"</formula>
    </cfRule>
    <cfRule type="cellIs" dxfId="323" priority="79" operator="equal">
      <formula>"Menor"</formula>
    </cfRule>
    <cfRule type="cellIs" dxfId="322" priority="80" operator="equal">
      <formula>"Leve"</formula>
    </cfRule>
  </conditionalFormatting>
  <conditionalFormatting sqref="AS77">
    <cfRule type="cellIs" dxfId="321" priority="71" operator="equal">
      <formula>"Catastrófico"</formula>
    </cfRule>
    <cfRule type="cellIs" dxfId="320" priority="72" operator="equal">
      <formula>"Mayor"</formula>
    </cfRule>
    <cfRule type="cellIs" dxfId="319" priority="73" operator="equal">
      <formula>"Moderado"</formula>
    </cfRule>
    <cfRule type="cellIs" dxfId="318" priority="74" operator="equal">
      <formula>"Menor"</formula>
    </cfRule>
    <cfRule type="cellIs" dxfId="317" priority="75" operator="equal">
      <formula>"Leve"</formula>
    </cfRule>
  </conditionalFormatting>
  <conditionalFormatting sqref="AS89">
    <cfRule type="cellIs" dxfId="316" priority="66" operator="equal">
      <formula>"Catastrófico"</formula>
    </cfRule>
    <cfRule type="cellIs" dxfId="315" priority="67" operator="equal">
      <formula>"Mayor"</formula>
    </cfRule>
    <cfRule type="cellIs" dxfId="314" priority="68" operator="equal">
      <formula>"Moderado"</formula>
    </cfRule>
    <cfRule type="cellIs" dxfId="313" priority="69" operator="equal">
      <formula>"Menor"</formula>
    </cfRule>
    <cfRule type="cellIs" dxfId="312" priority="70" operator="equal">
      <formula>"Leve"</formula>
    </cfRule>
  </conditionalFormatting>
  <conditionalFormatting sqref="AV41">
    <cfRule type="cellIs" dxfId="311" priority="61" operator="equal">
      <formula>"Catastrófico"</formula>
    </cfRule>
    <cfRule type="cellIs" dxfId="310" priority="62" operator="equal">
      <formula>"Mayor"</formula>
    </cfRule>
    <cfRule type="cellIs" dxfId="309" priority="63" operator="equal">
      <formula>"Moderado"</formula>
    </cfRule>
    <cfRule type="cellIs" dxfId="308" priority="64" operator="equal">
      <formula>"Menor"</formula>
    </cfRule>
    <cfRule type="cellIs" dxfId="307" priority="65" operator="equal">
      <formula>"Leve"</formula>
    </cfRule>
  </conditionalFormatting>
  <conditionalFormatting sqref="AV53">
    <cfRule type="cellIs" dxfId="306" priority="56" operator="equal">
      <formula>"Catastrófico"</formula>
    </cfRule>
    <cfRule type="cellIs" dxfId="305" priority="57" operator="equal">
      <formula>"Mayor"</formula>
    </cfRule>
    <cfRule type="cellIs" dxfId="304" priority="58" operator="equal">
      <formula>"Moderado"</formula>
    </cfRule>
    <cfRule type="cellIs" dxfId="303" priority="59" operator="equal">
      <formula>"Menor"</formula>
    </cfRule>
    <cfRule type="cellIs" dxfId="302" priority="60" operator="equal">
      <formula>"Leve"</formula>
    </cfRule>
  </conditionalFormatting>
  <conditionalFormatting sqref="AV65 AV71">
    <cfRule type="cellIs" dxfId="301" priority="51" operator="equal">
      <formula>"Catastrófico"</formula>
    </cfRule>
    <cfRule type="cellIs" dxfId="300" priority="52" operator="equal">
      <formula>"Mayor"</formula>
    </cfRule>
    <cfRule type="cellIs" dxfId="299" priority="53" operator="equal">
      <formula>"Moderado"</formula>
    </cfRule>
    <cfRule type="cellIs" dxfId="298" priority="54" operator="equal">
      <formula>"Menor"</formula>
    </cfRule>
    <cfRule type="cellIs" dxfId="297" priority="55" operator="equal">
      <formula>"Leve"</formula>
    </cfRule>
  </conditionalFormatting>
  <conditionalFormatting sqref="AV77">
    <cfRule type="cellIs" dxfId="296" priority="46" operator="equal">
      <formula>"Catastrófico"</formula>
    </cfRule>
    <cfRule type="cellIs" dxfId="295" priority="47" operator="equal">
      <formula>"Mayor"</formula>
    </cfRule>
    <cfRule type="cellIs" dxfId="294" priority="48" operator="equal">
      <formula>"Moderado"</formula>
    </cfRule>
    <cfRule type="cellIs" dxfId="293" priority="49" operator="equal">
      <formula>"Menor"</formula>
    </cfRule>
    <cfRule type="cellIs" dxfId="292" priority="50" operator="equal">
      <formula>"Leve"</formula>
    </cfRule>
  </conditionalFormatting>
  <conditionalFormatting sqref="AR17 AR23 AR29 AR35 AR41 AR47 AR53 AR59 AR65 AR71 AR77 AR83 AR89 AR95 AR107 AR101 AR113 AR119 AR125 AR131 AR137 AR143 AR149 AR155 AR161 AR167 AR173 AR179 AR185 AR191 AR197 AR203 AR209 AR215 AR221 AR227 AR233 AR239 AR245 AR251 AR257 AR263 AR269 AR275 AR281 AR287 AR293">
    <cfRule type="cellIs" dxfId="291" priority="36" operator="equal">
      <formula>"Catastrófico"</formula>
    </cfRule>
    <cfRule type="cellIs" dxfId="290" priority="37" operator="equal">
      <formula>"Mayor"</formula>
    </cfRule>
    <cfRule type="cellIs" dxfId="289" priority="38" operator="equal">
      <formula>"Moderado"</formula>
    </cfRule>
    <cfRule type="cellIs" dxfId="288" priority="39" operator="equal">
      <formula>"Menor"</formula>
    </cfRule>
    <cfRule type="cellIs" dxfId="287" priority="40" operator="equal">
      <formula>"Leve"</formula>
    </cfRule>
  </conditionalFormatting>
  <conditionalFormatting sqref="AU275">
    <cfRule type="cellIs" dxfId="286" priority="31" operator="equal">
      <formula>"Catastrófico"</formula>
    </cfRule>
    <cfRule type="cellIs" dxfId="285" priority="32" operator="equal">
      <formula>"Mayor"</formula>
    </cfRule>
    <cfRule type="cellIs" dxfId="284" priority="33" operator="equal">
      <formula>"Moderado"</formula>
    </cfRule>
    <cfRule type="cellIs" dxfId="283" priority="34" operator="equal">
      <formula>"Menor"</formula>
    </cfRule>
    <cfRule type="cellIs" dxfId="282" priority="35" operator="equal">
      <formula>"Leve"</formula>
    </cfRule>
  </conditionalFormatting>
  <conditionalFormatting sqref="AX275">
    <cfRule type="cellIs" dxfId="281" priority="21" operator="equal">
      <formula>"Catastrófico"</formula>
    </cfRule>
    <cfRule type="cellIs" dxfId="280" priority="22" operator="equal">
      <formula>"Mayor"</formula>
    </cfRule>
    <cfRule type="cellIs" dxfId="279" priority="23" operator="equal">
      <formula>"Moderado"</formula>
    </cfRule>
    <cfRule type="cellIs" dxfId="278" priority="24" operator="equal">
      <formula>"Menor"</formula>
    </cfRule>
    <cfRule type="cellIs" dxfId="277" priority="25" operator="equal">
      <formula>"Leve"</formula>
    </cfRule>
  </conditionalFormatting>
  <conditionalFormatting sqref="AY275">
    <cfRule type="cellIs" dxfId="276" priority="16" operator="equal">
      <formula>"Catastrófico"</formula>
    </cfRule>
    <cfRule type="cellIs" dxfId="275" priority="17" operator="equal">
      <formula>"Mayor"</formula>
    </cfRule>
    <cfRule type="cellIs" dxfId="274" priority="18" operator="equal">
      <formula>"Moderado"</formula>
    </cfRule>
    <cfRule type="cellIs" dxfId="273" priority="19" operator="equal">
      <formula>"Menor"</formula>
    </cfRule>
    <cfRule type="cellIs" dxfId="272" priority="20" operator="equal">
      <formula>"Leve"</formula>
    </cfRule>
  </conditionalFormatting>
  <conditionalFormatting sqref="AW89">
    <cfRule type="cellIs" dxfId="271" priority="11" operator="equal">
      <formula>"Catastrófico"</formula>
    </cfRule>
    <cfRule type="cellIs" dxfId="270" priority="12" operator="equal">
      <formula>"Mayor"</formula>
    </cfRule>
    <cfRule type="cellIs" dxfId="269" priority="13" operator="equal">
      <formula>"Moderado"</formula>
    </cfRule>
    <cfRule type="cellIs" dxfId="268" priority="14" operator="equal">
      <formula>"Menor"</formula>
    </cfRule>
    <cfRule type="cellIs" dxfId="267" priority="15" operator="equal">
      <formula>"Leve"</formula>
    </cfRule>
  </conditionalFormatting>
  <conditionalFormatting sqref="AV83">
    <cfRule type="cellIs" dxfId="266" priority="6" operator="equal">
      <formula>"Catastrófico"</formula>
    </cfRule>
    <cfRule type="cellIs" dxfId="265" priority="7" operator="equal">
      <formula>"Mayor"</formula>
    </cfRule>
    <cfRule type="cellIs" dxfId="264" priority="8" operator="equal">
      <formula>"Moderado"</formula>
    </cfRule>
    <cfRule type="cellIs" dxfId="263" priority="9" operator="equal">
      <formula>"Menor"</formula>
    </cfRule>
    <cfRule type="cellIs" dxfId="262" priority="10" operator="equal">
      <formula>"Leve"</formula>
    </cfRule>
  </conditionalFormatting>
  <conditionalFormatting sqref="AV89 AV95 AV101 AV107 AV113 AV119">
    <cfRule type="cellIs" dxfId="261" priority="1" operator="equal">
      <formula>"Catastrófico"</formula>
    </cfRule>
    <cfRule type="cellIs" dxfId="260" priority="2" operator="equal">
      <formula>"Mayor"</formula>
    </cfRule>
    <cfRule type="cellIs" dxfId="259" priority="3" operator="equal">
      <formula>"Moderado"</formula>
    </cfRule>
    <cfRule type="cellIs" dxfId="258" priority="4" operator="equal">
      <formula>"Menor"</formula>
    </cfRule>
    <cfRule type="cellIs" dxfId="257" priority="5" operator="equal">
      <formula>"Leve"</formula>
    </cfRule>
  </conditionalFormatting>
  <dataValidations count="14">
    <dataValidation type="list" allowBlank="1" showInputMessage="1" showErrorMessage="1" sqref="D95 D107 D17 D35 D41 D125 D89 D71 D77 D83 D101 D113 D143 D149 D155 D167 D191 D185 D161 D179 D269 D245 D263 D257 D299 D305 D311 D317 D323 D329 D335 D341 D251 D233 D239 D287 D293">
      <formula1>INDIRECT(C17)</formula1>
    </dataValidation>
    <dataValidation type="list" allowBlank="1" showInputMessage="1" showErrorMessage="1" sqref="S11 S59 S17 S47 S23 S29 S35 S41 S53 S125 S131 S137 S143 S149 S155 S161 S167 S173 S179 S185 S191 S119 S203 S209 S215 S107 S113 S71 S77 S83 S89 S95 S101 S197 S275 S281 S263 S269 S299 S305 S311 S317 S323 S329 S335 S341 S65 S221 S227 S233 S239 S245 S251 S257 S287 S293">
      <formula1>Reputacional</formula1>
    </dataValidation>
    <dataValidation type="list" allowBlank="1" showInputMessage="1" showErrorMessage="1" sqref="P11 P17 P119 P47 P53 P23 P29 P35 P41 P125 P131 P101 P107 P113 P71 P77 P83 P95 P137 P185 P191 P197 P167 P209 P215 P65 P89 P143 P173 P179 P149 P155 P161 P203 P275 P257 P263 P269 P299 P305 P311 P317 P323 P329 P335 P341 P59 P221 P227 P233 P239 P245 P251 P281 P293 P287">
      <formula1>Afectación_Económica</formula1>
    </dataValidation>
    <dataValidation type="list" allowBlank="1" showInputMessage="1" showErrorMessage="1" sqref="D11:D16">
      <formula1>INDIRECT($C$11)</formula1>
    </dataValidation>
    <dataValidation type="list" allowBlank="1" showInputMessage="1" showErrorMessage="1" sqref="D29:D34 D65:D70 D53:D58 D137:D142">
      <formula1>INDIRECT($B$17)</formula1>
    </dataValidation>
    <dataValidation type="list" allowBlank="1" showInputMessage="1" showErrorMessage="1" sqref="D23:D28 D119:D124 D59:D64 D47:D52 D131:D136">
      <formula1>INDIRECT($B$11)</formula1>
    </dataValidation>
    <dataValidation type="list" allowBlank="1" showInputMessage="1" showErrorMessage="1" sqref="C17 C341 C335 C329 C323 C317 C311 C305 C299 C125 C275">
      <formula1>$A$30:$E$30</formula1>
    </dataValidation>
    <dataValidation type="list" allowBlank="1" showInputMessage="1" showErrorMessage="1" sqref="J341 J335 J329 J323 J317 J311 J305 J299 J53 J47 J17 J125">
      <formula1>$A$37:$F$37</formula1>
    </dataValidation>
    <dataValidation type="list" allowBlank="1" showInputMessage="1" showErrorMessage="1" sqref="AK26:AK34 AK36:AK40 AK54:AK118 AK48:AK52 AK42:AK46 AK222:AK280 AK294:AK346 AK120:AK220">
      <formula1>$B$69:$B$71</formula1>
    </dataValidation>
    <dataValidation type="list" allowBlank="1" showInputMessage="1" showErrorMessage="1" sqref="AH26:AH34 AH36:AH40 AH54:AH118 AH48:AH52 AH42:AH46 AH222:AH280 AH294:AH346 AH120:AH220">
      <formula1>$B$59:$B$61</formula1>
    </dataValidation>
    <dataValidation type="list" allowBlank="1" showInputMessage="1" showErrorMessage="1" sqref="AF26:AF34 AF36:AF40 AF42:AF52 AF222:AF280 AF294:AF346 AF54:AF220">
      <formula1>$B$53:$B$54</formula1>
    </dataValidation>
    <dataValidation type="list" allowBlank="1" showInputMessage="1" showErrorMessage="1" sqref="AC26:AC34 AC36:AC40 AC42:AC52 AC222:AC280 AC294:AC346 AC54:AC220">
      <formula1>$B$50:$B$52</formula1>
    </dataValidation>
    <dataValidation type="list" allowBlank="1" showInputMessage="1" showErrorMessage="1" sqref="D173:D178 D197:D214 D221:D226 D281:D286">
      <formula1>INDIRECT($B$12)</formula1>
    </dataValidation>
    <dataValidation type="list" allowBlank="1" showInputMessage="1" showErrorMessage="1" sqref="D215:D220 D227:D232 D275:D280">
      <formula1>INDIRECT($B$18)</formula1>
    </dataValidation>
  </dataValidations>
  <hyperlinks>
    <hyperlink ref="BA221" r:id="rId1" display="https://concejobogotagovco-my.sharepoint.com/:f:/g/personal/otecnologia_concejobogota_gov_co/IgBz6BcyLiqiTIu-UF7kv-NfARVIlTCEX5yAgj887alhtY8?e=uGTib8"/>
    <hyperlink ref="BA227" r:id="rId2" display="https://concejobogotagovco-my.sharepoint.com/:f:/g/personal/otecnologia_concejobogota_gov_co/IgBz6BcyLiqiTIu-UF7kv-NfARVIlTCEX5yAgj887alhtY8?e=uGTib8"/>
    <hyperlink ref="BA233" r:id="rId3" display="https://concejobogotagovco-my.sharepoint.com/:f:/g/personal/otecnologia_concejobogota_gov_co/IgBz6BcyLiqiTIu-UF7kv-NfARVIlTCEX5yAgj887alhtY8?e=uGTib8"/>
    <hyperlink ref="BA239" r:id="rId4" display="https://concejobogotagovco-my.sharepoint.com/:f:/g/personal/otecnologia_concejobogota_gov_co/IgBz6BcyLiqiTIu-UF7kv-NfARVIlTCEX5yAgj887alhtY8?e=uGTib8"/>
    <hyperlink ref="BA245" r:id="rId5" display="https://concejobogotagovco-my.sharepoint.com/:f:/g/personal/otecnologia_concejobogota_gov_co/IgBz6BcyLiqiTIu-UF7kv-NfARVIlTCEX5yAgj887alhtY8?e=uGTib8"/>
    <hyperlink ref="BA251" r:id="rId6" display="https://concejobogotagovco-my.sharepoint.com/:f:/g/personal/otecnologia_concejobogota_gov_co/IgBz6BcyLiqiTIu-UF7kv-NfARVIlTCEX5yAgj887alhtY8?e=uGTib8"/>
    <hyperlink ref="BA257" r:id="rId7" display="https://concejobogotagovco-my.sharepoint.com/:f:/g/personal/otecnologia_concejobogota_gov_co/IgBz6BcyLiqiTIu-UF7kv-NfARVIlTCEX5yAgj887alhtY8?e=uGTib8"/>
    <hyperlink ref="BA263" r:id="rId8" display="https://concejobogotagovco-my.sharepoint.com/:f:/g/personal/otecnologia_concejobogota_gov_co/IgBz6BcyLiqiTIu-UF7kv-NfARVIlTCEX5yAgj887alhtY8?e=uGTib8"/>
    <hyperlink ref="BA269" r:id="rId9" display="https://concejobogotagovco-my.sharepoint.com/:f:/g/personal/otecnologia_concejobogota_gov_co/IgBz6BcyLiqiTIu-UF7kv-NfARVIlTCEX5yAgj887alhtY8?e=uGTib8"/>
    <hyperlink ref="BA131" r:id="rId10"/>
    <hyperlink ref="BA137" r:id="rId11"/>
    <hyperlink ref="BA143" r:id="rId12"/>
    <hyperlink ref="BA161" r:id="rId13"/>
    <hyperlink ref="BA149" r:id="rId14"/>
    <hyperlink ref="BA167" r:id="rId15"/>
    <hyperlink ref="BA275" r:id="rId16"/>
    <hyperlink ref="BA125" r:id="rId17"/>
  </hyperlinks>
  <printOptions horizontalCentered="1"/>
  <pageMargins left="0.31496062992125984" right="0.27559055118110237" top="0.23622047244094491" bottom="0.15748031496062992" header="0" footer="0"/>
  <pageSetup paperSize="5" scale="65" orientation="landscape" r:id="rId18"/>
  <headerFooter alignWithMargins="0"/>
  <drawing r:id="rId19"/>
  <legacyDrawing r:id="rId20"/>
  <extLst>
    <ext xmlns:x14="http://schemas.microsoft.com/office/spreadsheetml/2009/9/main" uri="{CCE6A557-97BC-4b89-ADB6-D9C93CAAB3DF}">
      <x14:dataValidations xmlns:xm="http://schemas.microsoft.com/office/excel/2006/main" count="25">
        <x14:dataValidation type="list" allowBlank="1" showInputMessage="1" showErrorMessage="1">
          <x14:formula1>
            <xm:f>'4 FORMULAS'!$A$30:$E$30</xm:f>
          </x14:formula1>
          <xm:sqref>C11</xm:sqref>
        </x14:dataValidation>
        <x14:dataValidation type="list" allowBlank="1" showInputMessage="1" showErrorMessage="1">
          <x14:formula1>
            <xm:f>'4 FORMULAS'!$A$37:$F$37</xm:f>
          </x14:formula1>
          <xm:sqref>J11</xm:sqref>
        </x14:dataValidation>
        <x14:dataValidation type="list" allowBlank="1" showInputMessage="1" showErrorMessage="1">
          <x14:formula1>
            <xm:f>'4 FORMULAS'!$B$62:$B$63</xm:f>
          </x14:formula1>
          <xm:sqref>AI11:AI22</xm:sqref>
        </x14:dataValidation>
        <x14:dataValidation type="list" allowBlank="1" showInputMessage="1" showErrorMessage="1">
          <x14:formula1>
            <xm:f>'4 FORMULAS'!$B$69:$B$71</xm:f>
          </x14:formula1>
          <xm:sqref>AK11:AK22</xm:sqref>
        </x14:dataValidation>
        <x14:dataValidation type="list" allowBlank="1" showInputMessage="1" showErrorMessage="1">
          <x14:formula1>
            <xm:f>'4 FORMULAS'!$B$67:$B$68</xm:f>
          </x14:formula1>
          <xm:sqref>AJ11:AJ22</xm:sqref>
        </x14:dataValidation>
        <x14:dataValidation type="list" allowBlank="1" showInputMessage="1" showErrorMessage="1">
          <x14:formula1>
            <xm:f>'4 FORMULAS'!$B$59:$B$61</xm:f>
          </x14:formula1>
          <xm:sqref>AH11:AH22</xm:sqref>
        </x14:dataValidation>
        <x14:dataValidation type="list" allowBlank="1" showInputMessage="1" showErrorMessage="1">
          <x14:formula1>
            <xm:f>'4 FORMULAS'!$B$53:$B$54</xm:f>
          </x14:formula1>
          <xm:sqref>AF11:AF22</xm:sqref>
        </x14:dataValidation>
        <x14:dataValidation type="list" allowBlank="1" showInputMessage="1" showErrorMessage="1">
          <x14:formula1>
            <xm:f>'4 FORMULAS'!$B$50:$B$52</xm:f>
          </x14:formula1>
          <xm:sqref>AC11:AC22</xm:sqref>
        </x14:dataValidation>
        <x14:dataValidation type="list" allowBlank="1" showInputMessage="1" showErrorMessage="1">
          <x14:formula1>
            <xm:f>'4 FORMULAS'!$W$3:$W$5</xm:f>
          </x14:formula1>
          <xm:sqref>AZ11:AZ298</xm:sqref>
        </x14:dataValidation>
        <x14:dataValidation type="list" allowBlank="1" showInputMessage="1" showErrorMessage="1">
          <x14:formula1>
            <xm:f>'C:\Users\WSOTELO\Downloads\Insumo para compilar matrices en mapa de riesgos 2026\[Recursos físicos administrativa.xlsx]4 FORMULAS'!#REF!</xm:f>
          </x14:formula1>
          <xm:sqref>J23 J29 J35 J41 C23 C29 C35 C41 AI294:AJ346 AI120:AJ220 AK23:AK25 AK35 AK41 AI23:AJ46 AI48:AJ52 AI54:AJ118 AC41 AH23:AH25 AH35 AH41 AF23:AF25 AF35 AF41 AC23:AC25 AC35 AI222:AJ280</xm:sqref>
        </x14:dataValidation>
        <x14:dataValidation type="list" allowBlank="1" showInputMessage="1" showErrorMessage="1">
          <x14:formula1>
            <xm:f>'C:\Users\WSOTELO\Downloads\Insumo para compilar matrices en mapa de riesgos 2026\[Subdireccion de Participación RELACIÓN CON LA CIUDADANIA.xlsx]4 FORMULAS'!#REF!</xm:f>
          </x14:formula1>
          <xm:sqref>C47 C53 AC53 AF53 AH47:AK47 AH53:AK53</xm:sqref>
        </x14:dataValidation>
        <x14:dataValidation type="list" allowBlank="1" showInputMessage="1" showErrorMessage="1">
          <x14:formula1>
            <xm:f>'C:\Users\WSOTELO\Downloads\Insumo para compilar matrices en mapa de riesgos 2026\[Talento humano Riesgos TH 2026 Remitidos OAP.xlsx]4 FORMULAS'!#REF!</xm:f>
          </x14:formula1>
          <xm:sqref>C59 C65 C71 C77 C83 C89 C95 C101 C107 C113 J107 J113 J95 J101 J59 J65 J71 J77 J83 J89</xm:sqref>
        </x14:dataValidation>
        <x14:dataValidation type="list" allowBlank="1" showInputMessage="1" showErrorMessage="1">
          <x14:formula1>
            <xm:f>'C:\Users\WSOTELO\Downloads\Insumo para compilar matrices en mapa de riesgos 2026\[comununicaciones Gestión.xlsx]4 FORMULAS'!#REF!</xm:f>
          </x14:formula1>
          <xm:sqref>C119 AH119:AK119 J119</xm:sqref>
        </x14:dataValidation>
        <x14:dataValidation type="list" allowBlank="1" showInputMessage="1" showErrorMessage="1">
          <x14:formula1>
            <xm:f>'4 FORMULAS'!$S$3:$S$7</xm:f>
          </x14:formula1>
          <xm:sqref>AR299:AR346</xm:sqref>
        </x14:dataValidation>
        <x14:dataValidation type="list" allowBlank="1" showInputMessage="1" showErrorMessage="1">
          <x14:formula1>
            <xm:f>'C:\Users\WSOTELO\Downloads\Insumo para compilar matrices en mapa de riesgos 2026\[CONROL DISCIPLINARIO INTERNO.xlsx]11 FORMULAS'!#REF!</xm:f>
          </x14:formula1>
          <xm:sqref>C131 C137 C143 C149 C155 C161 C167 J167 J131 J137 J143 J149 J155 J161</xm:sqref>
        </x14:dataValidation>
        <x14:dataValidation type="list" allowBlank="1" showInputMessage="1" showErrorMessage="1">
          <x14:formula1>
            <xm:f>'C:\Users\WSOTELO\Downloads\Insumo para compilar matrices en mapa de riesgos 2026\[Dirección Financiera.xlsx]4 FORMULAS'!#REF!</xm:f>
          </x14:formula1>
          <xm:sqref>C173 C179 C185 C191 J191 AY173:AY196 J173 J179 J185</xm:sqref>
        </x14:dataValidation>
        <x14:dataValidation type="list" allowBlank="1" showInputMessage="1" showErrorMessage="1">
          <x14:formula1>
            <xm:f>'C:\Users\WSOTELO\Downloads\Insumo para compilar matrices en mapa de riesgos 2026\[Dirección Jurídica 2026.xlsx]4 FORMULAS'!#REF!</xm:f>
          </x14:formula1>
          <xm:sqref>C197 J197</xm:sqref>
        </x14:dataValidation>
        <x14:dataValidation type="list" allowBlank="1" showInputMessage="1" showErrorMessage="1">
          <x14:formula1>
            <xm:f>'C:\Users\WSOTELO\Downloads\Insumo para compilar matrices en mapa de riesgos 2026\[Gestion del conocimiento e Innovacion.xlsx]4 FORMULAS'!#REF!</xm:f>
          </x14:formula1>
          <xm:sqref>C203 BA203:BA208 J203</xm:sqref>
        </x14:dataValidation>
        <x14:dataValidation type="list" allowBlank="1" showInputMessage="1" showErrorMessage="1">
          <x14:formula1>
            <xm:f>'C:\Users\WSOTELO\Downloads\Insumo para compilar matrices en mapa de riesgos 2026\[OFICINA DE CONTROL INTERNO OCI.xlsx]4 FORMULAS'!#REF!</xm:f>
          </x14:formula1>
          <xm:sqref>C209 C215 J215 J209</xm:sqref>
        </x14:dataValidation>
        <x14:dataValidation type="list" allowBlank="1" showInputMessage="1" showErrorMessage="1">
          <x14:formula1>
            <xm:f>'C:\Users\WSOTELO\Downloads\Insumo para compilar matrices en mapa de riesgos 2026\[OFICINA DE TECNOLOGIA.xlsx]4 FORMULAS'!#REF!</xm:f>
          </x14:formula1>
          <xm:sqref>C221 C227 C233 C239 C245 C251 C257 C263 C269 J221 J227 J233 J239 J245 J251 J257 J263 J269</xm:sqref>
        </x14:dataValidation>
        <x14:dataValidation type="list" allowBlank="1" showInputMessage="1" showErrorMessage="1">
          <x14:formula1>
            <xm:f>'C:\Users\VIHERRERA\Downloads\[Formato_mapa_ riesgo_integralTecinformacion (1).xlsx]4 FORMULAS'!#REF!</xm:f>
          </x14:formula1>
          <xm:sqref>AC221 AH221:AK221 AF221</xm:sqref>
        </x14:dataValidation>
        <x14:dataValidation type="list" allowBlank="1" showInputMessage="1" showErrorMessage="1">
          <x14:formula1>
            <xm:f>'C:\Users\WSOTELO\Downloads\Insumo para compilar matrices en mapa de riesgos 2026\[v2OFICINA DE PLANEACIÓN.xlsx]4 FORMULAS'!#REF!</xm:f>
          </x14:formula1>
          <xm:sqref>J275</xm:sqref>
        </x14:dataValidation>
        <x14:dataValidation type="list" allowBlank="1" showInputMessage="1" showErrorMessage="1">
          <x14:formula1>
            <xm:f>'C:\Users\WSOTELO\Downloads\Insumo para compilar matrices en mapa de riesgos 2026\Monitoreo\[SECRETARIA GENERAL - OK.xlsx]4 FORMULAS'!#REF!</xm:f>
          </x14:formula1>
          <xm:sqref>J281 J287 J293 AH281:AK293 AF281:AF293 AC281:AC293 C281 C287 C293</xm:sqref>
        </x14:dataValidation>
        <x14:dataValidation type="list" allowBlank="1" showInputMessage="1" showErrorMessage="1">
          <x14:formula1>
            <xm:f>'4 FORMULAS'!$S$3:$S$8</xm:f>
          </x14:formula1>
          <xm:sqref>AR11:AR220</xm:sqref>
        </x14:dataValidation>
        <x14:dataValidation type="list" allowBlank="1" showInputMessage="1" showErrorMessage="1">
          <x14:formula1>
            <xm:f>'4 FORMULAS'!$S$3:$S$9</xm:f>
          </x14:formula1>
          <xm:sqref>AR221:AR298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Y28"/>
  <sheetViews>
    <sheetView showGridLines="0" view="pageBreakPreview" zoomScale="85" zoomScaleNormal="55" zoomScaleSheetLayoutView="85" workbookViewId="0">
      <pane ySplit="8" topLeftCell="A10" activePane="bottomLeft" state="frozen"/>
      <selection pane="bottomLeft" activeCell="O1" sqref="A1:O1048576"/>
    </sheetView>
  </sheetViews>
  <sheetFormatPr baseColWidth="10" defaultColWidth="14.42578125" defaultRowHeight="14.25" x14ac:dyDescent="0.25"/>
  <cols>
    <col min="1" max="1" width="15.42578125" style="2" hidden="1" customWidth="1"/>
    <col min="2" max="2" width="56.28515625" style="31" hidden="1" customWidth="1"/>
    <col min="3" max="3" width="28.42578125" style="31" hidden="1" customWidth="1"/>
    <col min="4" max="4" width="21.140625" style="2" hidden="1" customWidth="1"/>
    <col min="5" max="5" width="14" style="7" hidden="1" customWidth="1"/>
    <col min="6" max="6" width="14.42578125" style="2" hidden="1" customWidth="1"/>
    <col min="7" max="7" width="13.42578125" style="7" hidden="1" customWidth="1"/>
    <col min="8" max="8" width="11.140625" style="7" hidden="1" customWidth="1"/>
    <col min="9" max="9" width="10.42578125" style="7" hidden="1" customWidth="1"/>
    <col min="10" max="10" width="22.42578125" style="7" hidden="1" customWidth="1"/>
    <col min="11" max="12" width="10.140625" style="7" hidden="1" customWidth="1"/>
    <col min="13" max="13" width="9.42578125" style="192" hidden="1" customWidth="1"/>
    <col min="14" max="14" width="11" style="192" hidden="1" customWidth="1"/>
    <col min="15" max="15" width="40.85546875" style="2" hidden="1" customWidth="1"/>
    <col min="16" max="16" width="21.42578125" style="2" customWidth="1"/>
    <col min="17" max="17" width="32.85546875" style="2" customWidth="1"/>
    <col min="18" max="18" width="9.42578125" style="31" customWidth="1"/>
    <col min="19" max="19" width="8.85546875" style="31" customWidth="1"/>
    <col min="20" max="20" width="17.85546875" style="2" customWidth="1"/>
    <col min="21" max="21" width="5.42578125" style="2" customWidth="1"/>
    <col min="22" max="22" width="14.140625" style="2" bestFit="1" customWidth="1"/>
    <col min="23" max="23" width="14.85546875" style="2" bestFit="1" customWidth="1"/>
    <col min="24" max="24" width="24.140625" style="2" customWidth="1"/>
    <col min="25" max="25" width="54.42578125" style="2" customWidth="1"/>
    <col min="26" max="29" width="24.140625" style="2" customWidth="1"/>
    <col min="30" max="256" width="11.42578125" style="2" customWidth="1"/>
    <col min="257" max="257" width="12.42578125" style="2" customWidth="1"/>
    <col min="258" max="258" width="47" style="2" customWidth="1"/>
    <col min="259" max="259" width="35" style="2" customWidth="1"/>
    <col min="260" max="16384" width="14.42578125" style="2"/>
  </cols>
  <sheetData>
    <row r="1" spans="1:25" ht="32.25" customHeight="1" x14ac:dyDescent="0.25">
      <c r="A1" s="648"/>
      <c r="B1" s="649">
        <f>+'2 MAPA FINAL'!D1</f>
        <v>0</v>
      </c>
      <c r="C1" s="32" t="str">
        <f>+'2 MAPA FINAL'!E1</f>
        <v>Código</v>
      </c>
      <c r="D1" s="32" t="str">
        <f>+'2 MAPA FINAL'!F1</f>
        <v>DES-FO-003</v>
      </c>
      <c r="E1" s="6"/>
      <c r="G1" s="6"/>
      <c r="H1" s="6"/>
      <c r="I1" s="6"/>
      <c r="J1" s="6"/>
      <c r="K1" s="6"/>
      <c r="L1" s="6"/>
      <c r="M1" s="187"/>
      <c r="N1" s="187"/>
    </row>
    <row r="2" spans="1:25" s="1" customFormat="1" ht="32.25" customHeight="1" x14ac:dyDescent="0.2">
      <c r="A2" s="648"/>
      <c r="B2" s="649"/>
      <c r="C2" s="32" t="str">
        <f>+'2 MAPA FINAL'!E2</f>
        <v>Versión:</v>
      </c>
      <c r="D2" s="32" t="str">
        <f>+'2 MAPA FINAL'!F2</f>
        <v>07</v>
      </c>
      <c r="E2" s="6"/>
      <c r="G2" s="197">
        <f>+'2 MAPA FINAL'!$J$5</f>
        <v>0</v>
      </c>
      <c r="H2" s="212" t="e">
        <f>+IF('2 MAPA FINAL'!#REF!="","",'2 MAPA FINAL'!#REF!)</f>
        <v>#REF!</v>
      </c>
      <c r="I2" s="6"/>
      <c r="J2" s="6"/>
      <c r="K2" s="6"/>
      <c r="L2" s="6"/>
      <c r="M2" s="187"/>
      <c r="N2" s="187"/>
      <c r="R2" s="155"/>
      <c r="S2" s="155"/>
    </row>
    <row r="3" spans="1:25" s="1" customFormat="1" ht="15" x14ac:dyDescent="0.2">
      <c r="A3" s="209"/>
      <c r="B3" s="8"/>
      <c r="C3" s="203"/>
      <c r="D3" s="34"/>
      <c r="E3" s="6"/>
      <c r="G3" s="210"/>
      <c r="H3" s="211"/>
      <c r="I3" s="6"/>
      <c r="J3" s="6"/>
      <c r="K3" s="6"/>
      <c r="L3" s="6"/>
      <c r="M3" s="187"/>
      <c r="N3" s="187"/>
      <c r="R3" s="155"/>
      <c r="S3" s="155"/>
    </row>
    <row r="4" spans="1:25" s="1" customFormat="1" ht="32.25" customHeight="1" x14ac:dyDescent="0.2">
      <c r="A4" s="5" t="s">
        <v>93</v>
      </c>
      <c r="B4" s="650" t="str">
        <f>+IF('2 MAPA FINAL'!$D$5="","",'2 MAPA FINAL'!$D$5)</f>
        <v/>
      </c>
      <c r="C4" s="650"/>
      <c r="D4" s="650"/>
      <c r="E4" s="6"/>
      <c r="G4" s="202">
        <f>+'2 MAPA FINAL'!$F$6</f>
        <v>0</v>
      </c>
      <c r="H4" s="200" t="str">
        <f>+IF('2 MAPA FINAL'!$H$6="","",'2 MAPA FINAL'!$H$6)</f>
        <v/>
      </c>
      <c r="I4" s="201" t="s">
        <v>95</v>
      </c>
      <c r="J4" s="198" t="e">
        <f>+IF('2 MAPA FINAL'!#REF!="","",'2 MAPA FINAL'!#REF!)</f>
        <v>#REF!</v>
      </c>
      <c r="K4" s="6"/>
      <c r="L4" s="6"/>
      <c r="M4" s="187"/>
      <c r="N4" s="187"/>
      <c r="R4" s="155"/>
      <c r="S4" s="155"/>
    </row>
    <row r="5" spans="1:25" s="1" customFormat="1" ht="15.75" thickBot="1" x14ac:dyDescent="0.25">
      <c r="A5" s="5" t="s">
        <v>244</v>
      </c>
      <c r="B5" s="650" t="str">
        <f>+IF('2 MAPA FINAL'!$F$5="","",'2 MAPA FINAL'!$F$5)</f>
        <v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v>
      </c>
      <c r="C5" s="651"/>
      <c r="D5" s="651"/>
      <c r="E5" s="9"/>
      <c r="F5" s="9"/>
      <c r="R5" s="155"/>
      <c r="S5" s="155"/>
    </row>
    <row r="6" spans="1:25" s="1" customFormat="1" ht="15.75" thickBot="1" x14ac:dyDescent="0.25">
      <c r="A6" s="213"/>
      <c r="B6" s="214"/>
      <c r="C6" s="204"/>
      <c r="D6" s="204"/>
      <c r="E6" s="9"/>
      <c r="F6" s="9"/>
      <c r="G6" s="652" t="s">
        <v>245</v>
      </c>
      <c r="H6" s="653"/>
      <c r="I6" s="653"/>
      <c r="J6" s="653"/>
      <c r="K6" s="653"/>
      <c r="L6" s="653"/>
      <c r="M6" s="653"/>
      <c r="N6" s="654"/>
      <c r="R6" s="155"/>
      <c r="S6" s="155"/>
    </row>
    <row r="7" spans="1:25" s="12" customFormat="1" ht="14.25" customHeight="1" thickBot="1" x14ac:dyDescent="0.3">
      <c r="A7" s="10"/>
      <c r="B7" s="11"/>
      <c r="C7" s="652" t="s">
        <v>246</v>
      </c>
      <c r="D7" s="653"/>
      <c r="E7" s="653"/>
      <c r="F7" s="654"/>
      <c r="G7" s="655" t="s">
        <v>39</v>
      </c>
      <c r="H7" s="656"/>
      <c r="I7" s="657"/>
      <c r="J7" s="655" t="s">
        <v>41</v>
      </c>
      <c r="K7" s="656"/>
      <c r="L7" s="657"/>
      <c r="M7" s="655" t="s">
        <v>247</v>
      </c>
      <c r="N7" s="657"/>
      <c r="P7" s="644" t="s">
        <v>248</v>
      </c>
      <c r="Q7" s="645"/>
      <c r="R7" s="646"/>
      <c r="S7" s="646"/>
      <c r="T7" s="647"/>
      <c r="V7" s="641" t="s">
        <v>249</v>
      </c>
      <c r="W7" s="642"/>
      <c r="X7" s="642"/>
      <c r="Y7" s="643"/>
    </row>
    <row r="8" spans="1:25" s="134" customFormat="1" ht="57" x14ac:dyDescent="0.25">
      <c r="A8" s="171" t="s">
        <v>250</v>
      </c>
      <c r="B8" s="170" t="s">
        <v>251</v>
      </c>
      <c r="C8" s="183" t="s">
        <v>37</v>
      </c>
      <c r="D8" s="184" t="s">
        <v>252</v>
      </c>
      <c r="E8" s="185" t="s">
        <v>253</v>
      </c>
      <c r="F8" s="186" t="s">
        <v>254</v>
      </c>
      <c r="G8" s="160" t="s">
        <v>39</v>
      </c>
      <c r="H8" s="161" t="s">
        <v>255</v>
      </c>
      <c r="I8" s="164" t="s">
        <v>256</v>
      </c>
      <c r="J8" s="160" t="s">
        <v>41</v>
      </c>
      <c r="K8" s="161" t="s">
        <v>255</v>
      </c>
      <c r="L8" s="164" t="s">
        <v>256</v>
      </c>
      <c r="M8" s="160" t="s">
        <v>257</v>
      </c>
      <c r="N8" s="162" t="s">
        <v>258</v>
      </c>
      <c r="P8" s="14" t="s">
        <v>256</v>
      </c>
      <c r="Q8" s="15" t="s">
        <v>252</v>
      </c>
      <c r="R8" s="152" t="s">
        <v>259</v>
      </c>
      <c r="S8" s="152" t="s">
        <v>260</v>
      </c>
      <c r="T8" s="16" t="s">
        <v>149</v>
      </c>
      <c r="V8" s="14" t="s">
        <v>256</v>
      </c>
      <c r="W8" s="15" t="s">
        <v>261</v>
      </c>
      <c r="X8" s="15" t="s">
        <v>262</v>
      </c>
      <c r="Y8" s="16" t="s">
        <v>41</v>
      </c>
    </row>
    <row r="9" spans="1:25" ht="150" customHeight="1" x14ac:dyDescent="0.25">
      <c r="A9" s="17" t="str">
        <f>'2 MAPA FINAL'!A11</f>
        <v>R1</v>
      </c>
      <c r="B9" s="179" t="str">
        <f>+'2 MAPA FINAL'!H11</f>
        <v xml:space="preserve">Posibilidad de incumplimiento de los objetivos por daños en los documentos por las malas condiciones ambientales (humedad, temperatura).  a causa de las inadecuadas condiciones de almacenamiento  lo que ocasiona pérdida de información o documentos </v>
      </c>
      <c r="C9" s="180">
        <v>1</v>
      </c>
      <c r="D9" s="156" t="str">
        <f>+IF(C9="","",IF(C9&lt;=$S$9,$Q$9,IF(C9&lt;=$S$10,$Q$10,IF(C9&lt;=$S$11,$Q$11,IF(C9&lt;=$S$12,$Q$12,IF(C9&gt;=$R$13,$Q$13,""))))))</f>
        <v>La actividad que conlleva el riesgo se ejecuta como máximos 2 veces por año</v>
      </c>
      <c r="E9" s="157">
        <f>+IF(D9="","",IF(D9=$Q$9,$T$9,IF(D9=$Q$10,$T$10,IF(D9=$Q$11,$T$11,IF(D9=$Q$12,$T$12,IF(D9=$Q$13,$T$13))))))</f>
        <v>0.2</v>
      </c>
      <c r="F9" s="18" t="str">
        <f t="shared" ref="F9:F28" si="0">+IF(D9="","",IF(D9=$Q$9,$P$9,IF(D9=$Q$10,$P$10,IF(D9=$Q$11,$P$11,IF(D9=$Q$12,$P$12,IF(D9=$Q$13,$P$13))))))</f>
        <v>Muy Baja</v>
      </c>
      <c r="G9" s="167" t="s">
        <v>267</v>
      </c>
      <c r="H9" s="159">
        <f>+IF(G9="","",IF(G9="N/A","",IF(OR(G9=$X$9,G9=$Y$9),$W$9,IF(OR(G9=$X$10,G9=$Y$10),$W$10,IF(OR(G9=$X$11,G9=$Y$11),$W$11,IF(OR(G9=$X$12,G9=$Y$12),$W$12,IF(OR(G9=$X$13,G9=$Y$13),$W$13)))))))</f>
        <v>0.2</v>
      </c>
      <c r="I9" s="165" t="str">
        <f t="shared" ref="I9:I28" si="1">+IF(G9="","",IF(G9="N/A","",IF(OR(G9=$X$9,G9=$Y$9),$V$9,IF(OR(G9=$X$10,G9=$Y$10),$V$10,IF(OR(G9=$X$11,G9=$Y$11),$V$11,IF(OR(G9=$X$12,G9=$Y$12),$V$12,IF(OR(G9=$X$13,G9=$Y$13),$V$13)))))))</f>
        <v>Leve</v>
      </c>
      <c r="J9" s="167" t="s">
        <v>268</v>
      </c>
      <c r="K9" s="159" t="b">
        <f>+IF(J9="","",IF(J9="N/A","",IF(OR(J9=$X$9,J9=$Y$9),$W$9,IF(OR(J9=$X$10,J9=$Y$10),$W$10,IF(OR(J9=$X$11,J9=$Y$11),$W$11,IF(OR(J9=$X$12,J9=$Y$12),$W$12,IF(OR(J9=$X$13,J9=$Y$13),$W$13)))))))</f>
        <v>0</v>
      </c>
      <c r="L9" s="165" t="b">
        <f t="shared" ref="L9:L28" si="2">+IF(J9="","",IF(J9="N/A","",IF(OR(J9=$X$9,J9=$Y$9),$V$9,IF(OR(J9=$X$10,J9=$Y$10),$V$10,IF(OR(J9=$X$11,J9=$Y$11),$V$11,IF(OR(J9=$X$12,J9=$Y$12),$V$12,IF(OR(J9=$X$13,J9=$Y$13),$V$13)))))))</f>
        <v>0</v>
      </c>
      <c r="M9" s="188" t="b">
        <f>+IF(H9="",K9,IF(K9="",H9,IF(H9&gt;K9,H9,K9)))</f>
        <v>0</v>
      </c>
      <c r="N9" s="189" t="b">
        <f>+IF(M9="","",IF(M9=$W$9,$V$9,IF(M9=$W$10,$V$10,IF(M9=$W$11,$V$11,IF(M9=$W$12,$V$12,IF(M9=$W$13,$V$13))))))</f>
        <v>0</v>
      </c>
      <c r="P9" s="278" t="s">
        <v>264</v>
      </c>
      <c r="Q9" s="19" t="s">
        <v>265</v>
      </c>
      <c r="R9" s="153">
        <v>0</v>
      </c>
      <c r="S9" s="153">
        <v>2</v>
      </c>
      <c r="T9" s="20">
        <v>0.2</v>
      </c>
      <c r="V9" s="278" t="s">
        <v>266</v>
      </c>
      <c r="W9" s="21">
        <v>0.2</v>
      </c>
      <c r="X9" s="19" t="s">
        <v>267</v>
      </c>
      <c r="Y9" s="22" t="s">
        <v>379</v>
      </c>
    </row>
    <row r="10" spans="1:25" ht="150" customHeight="1" x14ac:dyDescent="0.25">
      <c r="A10" s="17" t="str">
        <f>'2 MAPA FINAL'!A17</f>
        <v>R2</v>
      </c>
      <c r="B10" s="179" t="str">
        <f>+'2 MAPA FINAL'!H17</f>
        <v>Posibilidad de incumplimiento de los objetivos por la no radicación, radicación incorrecta y/o entrega incorrecta, nula o inoportuna de los documentos que deben ser distribuidos por la Ventanilla Única de Correspondencia   a causa de no efectuar actividades de sesibilización frente a los terminos y trámite de correspondencia  lo que ocasiona la pérdida de tiempo en la oportunidad de la gestión de las respuestas a peticiones y gestión de documentos misionales o de apoyo</v>
      </c>
      <c r="C10" s="181">
        <v>500</v>
      </c>
      <c r="D10" s="156" t="str">
        <f t="shared" ref="D10:D28" si="3">+IF(C10="","",IF(C10&lt;=$S$9,$Q$9,IF(C10&lt;=$S$10,$Q$10,IF(C10&lt;=$S$11,$Q$11,IF(C10&lt;=$S$12,$Q$12,IF(C10&gt;=$R$13,$Q$13,""))))))</f>
        <v>La actividad que conlleva el riesgo se ejecuta de 25 a 500 veces por año</v>
      </c>
      <c r="E10" s="157">
        <f t="shared" ref="E10:E28" si="4">+IF(D10="","",IF(D10=$Q$9,$T$9,IF(D10=$Q$10,$T$10,IF(D10=$Q$11,$T$11,IF(D10=$Q$12,$T$12,IF(D10=$Q$13,$T$13))))))</f>
        <v>0.6</v>
      </c>
      <c r="F10" s="18" t="str">
        <f t="shared" si="0"/>
        <v>Media</v>
      </c>
      <c r="G10" s="167" t="s">
        <v>376</v>
      </c>
      <c r="H10" s="159">
        <f t="shared" ref="H10:H28" si="5">+IF(G10="","",IF(G10="N/A","",IF(OR(G10=$X$9,G10=$Y$9),$W$9,IF(OR(G10=$X$10,G10=$Y$10),$W$10,IF(OR(G10=$X$11,G10=$Y$11),$W$11,IF(OR(G10=$X$12,G10=$Y$12),$W$12,IF(OR(G10=$X$13,G10=$Y$13),$W$13)))))))</f>
        <v>0.6</v>
      </c>
      <c r="I10" s="165" t="str">
        <f t="shared" si="1"/>
        <v>Moderado</v>
      </c>
      <c r="J10" s="167" t="s">
        <v>276</v>
      </c>
      <c r="K10" s="159" t="b">
        <f t="shared" ref="K10:K28" si="6">+IF(J10="","",IF(J10="N/A","",IF(OR(J10=$X$9,J10=$Y$9),$W$9,IF(OR(J10=$X$10,J10=$Y$10),$W$10,IF(OR(J10=$X$11,J10=$Y$11),$W$11,IF(OR(J10=$X$12,J10=$Y$12),$W$12,IF(OR(J10=$X$13,J10=$Y$13),$W$13)))))))</f>
        <v>0</v>
      </c>
      <c r="L10" s="165" t="b">
        <f t="shared" si="2"/>
        <v>0</v>
      </c>
      <c r="M10" s="188" t="b">
        <f>+IF(H10="",K10,IF(K10="",H10,IF(H10&gt;K10,H10,K10)))</f>
        <v>0</v>
      </c>
      <c r="N10" s="189" t="b">
        <f t="shared" ref="N10:N28" si="7">+IF(M10="","",IF(M10=$W$9,$V$9,IF(M10=$W$10,$V$10,IF(M10=$W$11,$V$11,IF(M10=$W$12,$V$12,IF(M10=$W$13,$V$13))))))</f>
        <v>0</v>
      </c>
      <c r="P10" s="279" t="s">
        <v>269</v>
      </c>
      <c r="Q10" s="23" t="s">
        <v>270</v>
      </c>
      <c r="R10" s="153">
        <v>3</v>
      </c>
      <c r="S10" s="153">
        <v>24</v>
      </c>
      <c r="T10" s="20">
        <v>0.4</v>
      </c>
      <c r="V10" s="279" t="s">
        <v>271</v>
      </c>
      <c r="W10" s="21">
        <v>0.4</v>
      </c>
      <c r="X10" s="23" t="s">
        <v>375</v>
      </c>
      <c r="Y10" s="24" t="s">
        <v>380</v>
      </c>
    </row>
    <row r="11" spans="1:25" ht="150" customHeight="1" x14ac:dyDescent="0.25">
      <c r="A11" s="17" t="str">
        <f>'2 MAPA FINAL'!A23</f>
        <v>R3</v>
      </c>
      <c r="B11" s="179" t="str">
        <f>+'2 MAPA FINAL'!H23</f>
        <v>Posibilidad de afectación económica y reputacional por la  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  debido a la no realización del tramite y seguimiento oportuno de las solicitudes, en desarrollo de un contrato vigente lo que ocasiona traumatismo en la operación del Concejo.</v>
      </c>
      <c r="C11" s="181"/>
      <c r="D11" s="156" t="str">
        <f t="shared" si="3"/>
        <v/>
      </c>
      <c r="E11" s="157" t="str">
        <f t="shared" si="4"/>
        <v/>
      </c>
      <c r="F11" s="18" t="str">
        <f t="shared" si="0"/>
        <v/>
      </c>
      <c r="G11" s="167"/>
      <c r="H11" s="159" t="str">
        <f t="shared" si="5"/>
        <v/>
      </c>
      <c r="I11" s="165" t="str">
        <f t="shared" si="1"/>
        <v/>
      </c>
      <c r="J11" s="167"/>
      <c r="K11" s="159" t="str">
        <f t="shared" si="6"/>
        <v/>
      </c>
      <c r="L11" s="165" t="str">
        <f t="shared" si="2"/>
        <v/>
      </c>
      <c r="M11" s="188" t="str">
        <f t="shared" ref="M11:M28" si="8">+IF(H11="",K11,IF(K11="",H11,IF(H11&gt;K11,H11,K11)))</f>
        <v/>
      </c>
      <c r="N11" s="189" t="str">
        <f t="shared" si="7"/>
        <v/>
      </c>
      <c r="P11" s="280" t="s">
        <v>272</v>
      </c>
      <c r="Q11" s="23" t="s">
        <v>368</v>
      </c>
      <c r="R11" s="153">
        <v>25</v>
      </c>
      <c r="S11" s="153">
        <v>500</v>
      </c>
      <c r="T11" s="20">
        <v>0.6</v>
      </c>
      <c r="V11" s="280" t="s">
        <v>273</v>
      </c>
      <c r="W11" s="21">
        <v>0.6</v>
      </c>
      <c r="X11" s="23" t="s">
        <v>376</v>
      </c>
      <c r="Y11" s="24" t="s">
        <v>381</v>
      </c>
    </row>
    <row r="12" spans="1:25" ht="150" customHeight="1" x14ac:dyDescent="0.25">
      <c r="A12" s="17" t="str">
        <f>'2 MAPA FINAL'!A29</f>
        <v>R4</v>
      </c>
      <c r="B12" s="179" t="str">
        <f>+'2 MAPA FINAL'!H29</f>
        <v xml:space="preserve">Posibilidad de afectación económica y reputacional por la falta oportuna de la formulación y seguimiento de las actividades del  Plan Institucional de Gestión Ambiental - PIGA  debido a la falta de personal y recursos necesarios para la ejecución de dichas actividades de forma oportuna  lo que ocasiona incumplimiento del plan operativo anual de gestión ambiental. </v>
      </c>
      <c r="C12" s="181"/>
      <c r="D12" s="156" t="str">
        <f t="shared" si="3"/>
        <v/>
      </c>
      <c r="E12" s="157" t="str">
        <f t="shared" si="4"/>
        <v/>
      </c>
      <c r="F12" s="18" t="str">
        <f t="shared" si="0"/>
        <v/>
      </c>
      <c r="G12" s="167"/>
      <c r="H12" s="159" t="str">
        <f t="shared" si="5"/>
        <v/>
      </c>
      <c r="I12" s="165" t="str">
        <f t="shared" si="1"/>
        <v/>
      </c>
      <c r="J12" s="167"/>
      <c r="K12" s="159" t="str">
        <f t="shared" si="6"/>
        <v/>
      </c>
      <c r="L12" s="165" t="str">
        <f t="shared" si="2"/>
        <v/>
      </c>
      <c r="M12" s="188" t="str">
        <f t="shared" si="8"/>
        <v/>
      </c>
      <c r="N12" s="189" t="str">
        <f t="shared" si="7"/>
        <v/>
      </c>
      <c r="P12" s="25" t="s">
        <v>274</v>
      </c>
      <c r="Q12" s="23" t="s">
        <v>373</v>
      </c>
      <c r="R12" s="153">
        <v>501</v>
      </c>
      <c r="S12" s="153">
        <v>1000</v>
      </c>
      <c r="T12" s="20">
        <v>0.8</v>
      </c>
      <c r="V12" s="25" t="s">
        <v>275</v>
      </c>
      <c r="W12" s="21">
        <v>0.8</v>
      </c>
      <c r="X12" s="23" t="s">
        <v>377</v>
      </c>
      <c r="Y12" s="24" t="s">
        <v>382</v>
      </c>
    </row>
    <row r="13" spans="1:25" ht="150" customHeight="1" x14ac:dyDescent="0.25">
      <c r="A13" s="17" t="str">
        <f>'2 MAPA FINAL'!A35</f>
        <v>R5</v>
      </c>
      <c r="B13" s="179" t="str">
        <f>+'2 MAPA FINAL'!H35</f>
        <v>Posibilidad de afectación económica y reputacional por la omisión e inobservancia  de los lineamientos establecidos en las areas de mantenimiento y servicios generales  debido al desconocimiento o incumplimiento de los lineamientos establecidos lo que ocasiona el uso indebido a los recursos e insumos  en beneficio de terceros o particulares.</v>
      </c>
      <c r="C13" s="181"/>
      <c r="D13" s="156" t="str">
        <f t="shared" si="3"/>
        <v/>
      </c>
      <c r="E13" s="157" t="str">
        <f t="shared" si="4"/>
        <v/>
      </c>
      <c r="F13" s="18" t="str">
        <f t="shared" si="0"/>
        <v/>
      </c>
      <c r="G13" s="167"/>
      <c r="H13" s="159" t="str">
        <f t="shared" si="5"/>
        <v/>
      </c>
      <c r="I13" s="165" t="str">
        <f t="shared" si="1"/>
        <v/>
      </c>
      <c r="J13" s="167"/>
      <c r="K13" s="159" t="str">
        <f t="shared" si="6"/>
        <v/>
      </c>
      <c r="L13" s="165" t="str">
        <f t="shared" si="2"/>
        <v/>
      </c>
      <c r="M13" s="188" t="str">
        <f t="shared" si="8"/>
        <v/>
      </c>
      <c r="N13" s="189" t="str">
        <f t="shared" si="7"/>
        <v/>
      </c>
      <c r="P13" s="281" t="s">
        <v>277</v>
      </c>
      <c r="Q13" s="23" t="s">
        <v>374</v>
      </c>
      <c r="R13" s="153">
        <v>1001</v>
      </c>
      <c r="S13" s="153"/>
      <c r="T13" s="20">
        <v>1</v>
      </c>
      <c r="V13" s="281" t="s">
        <v>278</v>
      </c>
      <c r="W13" s="21">
        <v>1</v>
      </c>
      <c r="X13" s="23" t="s">
        <v>378</v>
      </c>
      <c r="Y13" s="24" t="s">
        <v>383</v>
      </c>
    </row>
    <row r="14" spans="1:25" ht="150" customHeight="1" thickBot="1" x14ac:dyDescent="0.3">
      <c r="A14" s="17" t="str">
        <f>'2 MAPA FINAL'!A41</f>
        <v>R6</v>
      </c>
      <c r="B14" s="179" t="str">
        <f>+'2 MAPA FINAL'!H41</f>
        <v xml:space="preserve">Posibilidad de afectación económica y reputacional por el incumplimiento de los lineamientos establecidos en el area de movilidad  debido a la omisión e inobservancia de dichos lineamientos lo que ocasiona el uso indebido a los vehiculos propios de la Corporación que prestan servicios de transporte a  funcionarios que ocupan empleos del nivel directivo y de algunas dependencias administrativas, en beneficio propio,  de terceros o particulares. </v>
      </c>
      <c r="C14" s="181"/>
      <c r="D14" s="156" t="str">
        <f t="shared" si="3"/>
        <v/>
      </c>
      <c r="E14" s="157" t="str">
        <f t="shared" si="4"/>
        <v/>
      </c>
      <c r="F14" s="18" t="str">
        <f t="shared" si="0"/>
        <v/>
      </c>
      <c r="G14" s="167"/>
      <c r="H14" s="159" t="str">
        <f t="shared" si="5"/>
        <v/>
      </c>
      <c r="I14" s="165" t="str">
        <f t="shared" si="1"/>
        <v/>
      </c>
      <c r="J14" s="167"/>
      <c r="K14" s="159" t="str">
        <f t="shared" si="6"/>
        <v/>
      </c>
      <c r="L14" s="165" t="str">
        <f t="shared" si="2"/>
        <v/>
      </c>
      <c r="M14" s="188" t="str">
        <f t="shared" si="8"/>
        <v/>
      </c>
      <c r="N14" s="189" t="str">
        <f t="shared" si="7"/>
        <v/>
      </c>
      <c r="P14" s="26"/>
      <c r="Q14" s="27"/>
      <c r="R14" s="154"/>
      <c r="S14" s="154"/>
      <c r="T14" s="28"/>
      <c r="V14" s="26"/>
      <c r="W14" s="27"/>
      <c r="X14" s="27" t="s">
        <v>263</v>
      </c>
      <c r="Y14" s="28" t="s">
        <v>263</v>
      </c>
    </row>
    <row r="15" spans="1:25" ht="150" customHeight="1" x14ac:dyDescent="0.25">
      <c r="A15" s="17" t="str">
        <f>'2 MAPA FINAL'!A47</f>
        <v>R7</v>
      </c>
      <c r="B15" s="179" t="str">
        <f>+'2 MAPA FINAL'!H47</f>
        <v>Posibilidad de incumplimiento de los objetivos por el alto volumen de peticiones  ciudadanas recibidas a través de los diferentes canales de atención(presencial, virtual, web y telefónico) para su ingreso y registro en la plataforma   debido a la recepción de peticiones a través de múltiples canales de atención (presencial, virtual, web y telefónico), lo que puede dificultar su registro, respuesta y traslado dentro de los tiempos establecidos por la ley.
 lo que ocasiona el riesgo de incumplimiento en los términos legales para la atención y respuesta de las peticiones ciudadanas.</v>
      </c>
      <c r="C15" s="181"/>
      <c r="D15" s="156" t="str">
        <f t="shared" si="3"/>
        <v/>
      </c>
      <c r="E15" s="157" t="str">
        <f t="shared" si="4"/>
        <v/>
      </c>
      <c r="F15" s="18" t="str">
        <f t="shared" si="0"/>
        <v/>
      </c>
      <c r="G15" s="167"/>
      <c r="H15" s="159" t="str">
        <f t="shared" si="5"/>
        <v/>
      </c>
      <c r="I15" s="165" t="str">
        <f t="shared" si="1"/>
        <v/>
      </c>
      <c r="J15" s="167"/>
      <c r="K15" s="159" t="str">
        <f t="shared" si="6"/>
        <v/>
      </c>
      <c r="L15" s="165" t="str">
        <f t="shared" si="2"/>
        <v/>
      </c>
      <c r="M15" s="188" t="str">
        <f t="shared" si="8"/>
        <v/>
      </c>
      <c r="N15" s="189" t="str">
        <f t="shared" si="7"/>
        <v/>
      </c>
    </row>
    <row r="16" spans="1:25" ht="150" customHeight="1" x14ac:dyDescent="0.25">
      <c r="A16" s="17" t="str">
        <f>'2 MAPA FINAL'!A53</f>
        <v>R8</v>
      </c>
      <c r="B16" s="179" t="str">
        <f>+'2 MAPA FINAL'!H53</f>
        <v>Posibilidad de incumplimiento de los objetivos por el querer garantizar la atención oportuna, adecuada y trazable de las peticiones ciudadanas mediante la correcta asignación, registro y clasificación de las PQRS en el sistema Bogotá Te Escucha, a las áreas responsables.  debido a la falta de oportunidad en la respuesta por parte de las áreas responsables a las cuales se realiza el traslado de las peticiones ciudadanas a través del sistema Bogotá Te Escucha, lo que puede generar retrasos en la gestión dentro de los términos establecidos,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v>
      </c>
      <c r="C16" s="181"/>
      <c r="D16" s="156" t="str">
        <f t="shared" si="3"/>
        <v/>
      </c>
      <c r="E16" s="157" t="str">
        <f t="shared" si="4"/>
        <v/>
      </c>
      <c r="F16" s="18" t="str">
        <f t="shared" si="0"/>
        <v/>
      </c>
      <c r="G16" s="167"/>
      <c r="H16" s="159" t="str">
        <f t="shared" si="5"/>
        <v/>
      </c>
      <c r="I16" s="165" t="str">
        <f t="shared" si="1"/>
        <v/>
      </c>
      <c r="J16" s="167"/>
      <c r="K16" s="159" t="str">
        <f t="shared" si="6"/>
        <v/>
      </c>
      <c r="L16" s="165" t="str">
        <f t="shared" si="2"/>
        <v/>
      </c>
      <c r="M16" s="188" t="str">
        <f t="shared" si="8"/>
        <v/>
      </c>
      <c r="N16" s="189" t="str">
        <f t="shared" si="7"/>
        <v/>
      </c>
    </row>
    <row r="17" spans="1:14" ht="150" customHeight="1" x14ac:dyDescent="0.25">
      <c r="A17" s="17" t="str">
        <f>'2 MAPA FINAL'!A59</f>
        <v>R9</v>
      </c>
      <c r="B17" s="179" t="str">
        <f>+'2 MAPA FINAL'!H59</f>
        <v>Posibilidad de afectación económica y reputacional ejecución del plan institucional de capacitación y del plan de bienestar  la debilidad del control en la selección del participante en el programa de capacitación de bienestar personas que no cumplan con los requisitos</v>
      </c>
      <c r="C17" s="181"/>
      <c r="D17" s="156" t="str">
        <f t="shared" si="3"/>
        <v/>
      </c>
      <c r="E17" s="157" t="str">
        <f t="shared" si="4"/>
        <v/>
      </c>
      <c r="F17" s="18" t="str">
        <f t="shared" si="0"/>
        <v/>
      </c>
      <c r="G17" s="167"/>
      <c r="H17" s="159" t="str">
        <f t="shared" si="5"/>
        <v/>
      </c>
      <c r="I17" s="165" t="str">
        <f t="shared" si="1"/>
        <v/>
      </c>
      <c r="J17" s="167"/>
      <c r="K17" s="159" t="str">
        <f t="shared" si="6"/>
        <v/>
      </c>
      <c r="L17" s="165" t="str">
        <f t="shared" si="2"/>
        <v/>
      </c>
      <c r="M17" s="188" t="str">
        <f t="shared" si="8"/>
        <v/>
      </c>
      <c r="N17" s="189" t="str">
        <f t="shared" si="7"/>
        <v/>
      </c>
    </row>
    <row r="18" spans="1:14" ht="150" customHeight="1" x14ac:dyDescent="0.25">
      <c r="A18" s="17" t="str">
        <f>'2 MAPA FINAL'!A65</f>
        <v>R10</v>
      </c>
      <c r="B18" s="179" t="str">
        <f>+'2 MAPA FINAL'!H65</f>
        <v>Posibilidad de afectación económica y reputacional beneficiar a un tercero  recibir documentos que no correspondan a los requisitos exigidos para la posesión de un funcionario originando sanciones, denuncias y/o reclamaciones</v>
      </c>
      <c r="C18" s="181"/>
      <c r="D18" s="156" t="str">
        <f t="shared" si="3"/>
        <v/>
      </c>
      <c r="E18" s="157" t="str">
        <f t="shared" si="4"/>
        <v/>
      </c>
      <c r="F18" s="18" t="str">
        <f t="shared" si="0"/>
        <v/>
      </c>
      <c r="G18" s="167"/>
      <c r="H18" s="159" t="str">
        <f t="shared" si="5"/>
        <v/>
      </c>
      <c r="I18" s="165" t="str">
        <f t="shared" si="1"/>
        <v/>
      </c>
      <c r="J18" s="167"/>
      <c r="K18" s="159" t="str">
        <f t="shared" si="6"/>
        <v/>
      </c>
      <c r="L18" s="165" t="str">
        <f t="shared" si="2"/>
        <v/>
      </c>
      <c r="M18" s="188" t="str">
        <f t="shared" si="8"/>
        <v/>
      </c>
      <c r="N18" s="189" t="str">
        <f t="shared" si="7"/>
        <v/>
      </c>
    </row>
    <row r="19" spans="1:14" ht="150" customHeight="1" x14ac:dyDescent="0.25">
      <c r="A19" s="17" t="e">
        <f>'2 MAPA FINAL'!#REF!</f>
        <v>#REF!</v>
      </c>
      <c r="B19" s="179" t="e">
        <f>+'2 MAPA FINAL'!#REF!</f>
        <v>#REF!</v>
      </c>
      <c r="C19" s="181"/>
      <c r="D19" s="156" t="str">
        <f t="shared" si="3"/>
        <v/>
      </c>
      <c r="E19" s="157" t="str">
        <f t="shared" si="4"/>
        <v/>
      </c>
      <c r="F19" s="18" t="str">
        <f t="shared" si="0"/>
        <v/>
      </c>
      <c r="G19" s="167"/>
      <c r="H19" s="159" t="str">
        <f t="shared" si="5"/>
        <v/>
      </c>
      <c r="I19" s="165" t="str">
        <f t="shared" si="1"/>
        <v/>
      </c>
      <c r="J19" s="167"/>
      <c r="K19" s="159" t="str">
        <f t="shared" si="6"/>
        <v/>
      </c>
      <c r="L19" s="165" t="str">
        <f t="shared" si="2"/>
        <v/>
      </c>
      <c r="M19" s="188" t="str">
        <f t="shared" si="8"/>
        <v/>
      </c>
      <c r="N19" s="189" t="str">
        <f t="shared" si="7"/>
        <v/>
      </c>
    </row>
    <row r="20" spans="1:14" ht="150" customHeight="1" x14ac:dyDescent="0.25">
      <c r="A20" s="17" t="e">
        <f>'2 MAPA FINAL'!#REF!</f>
        <v>#REF!</v>
      </c>
      <c r="B20" s="179" t="e">
        <f>+'2 MAPA FINAL'!#REF!</f>
        <v>#REF!</v>
      </c>
      <c r="C20" s="181"/>
      <c r="D20" s="156" t="str">
        <f t="shared" si="3"/>
        <v/>
      </c>
      <c r="E20" s="157" t="str">
        <f t="shared" si="4"/>
        <v/>
      </c>
      <c r="F20" s="18" t="str">
        <f t="shared" si="0"/>
        <v/>
      </c>
      <c r="G20" s="167"/>
      <c r="H20" s="159" t="str">
        <f t="shared" si="5"/>
        <v/>
      </c>
      <c r="I20" s="165" t="str">
        <f t="shared" si="1"/>
        <v/>
      </c>
      <c r="J20" s="167"/>
      <c r="K20" s="159" t="str">
        <f t="shared" si="6"/>
        <v/>
      </c>
      <c r="L20" s="165" t="str">
        <f t="shared" si="2"/>
        <v/>
      </c>
      <c r="M20" s="188" t="str">
        <f t="shared" si="8"/>
        <v/>
      </c>
      <c r="N20" s="189" t="str">
        <f t="shared" si="7"/>
        <v/>
      </c>
    </row>
    <row r="21" spans="1:14" ht="150" customHeight="1" x14ac:dyDescent="0.25">
      <c r="A21" s="17" t="e">
        <f>'2 MAPA FINAL'!#REF!</f>
        <v>#REF!</v>
      </c>
      <c r="B21" s="179" t="e">
        <f>+'2 MAPA FINAL'!#REF!</f>
        <v>#REF!</v>
      </c>
      <c r="C21" s="181"/>
      <c r="D21" s="156" t="str">
        <f t="shared" si="3"/>
        <v/>
      </c>
      <c r="E21" s="157" t="str">
        <f t="shared" si="4"/>
        <v/>
      </c>
      <c r="F21" s="18" t="str">
        <f t="shared" si="0"/>
        <v/>
      </c>
      <c r="G21" s="167"/>
      <c r="H21" s="159" t="str">
        <f t="shared" si="5"/>
        <v/>
      </c>
      <c r="I21" s="165" t="str">
        <f t="shared" si="1"/>
        <v/>
      </c>
      <c r="J21" s="167"/>
      <c r="K21" s="159" t="str">
        <f t="shared" si="6"/>
        <v/>
      </c>
      <c r="L21" s="165" t="str">
        <f t="shared" si="2"/>
        <v/>
      </c>
      <c r="M21" s="188" t="str">
        <f t="shared" si="8"/>
        <v/>
      </c>
      <c r="N21" s="189" t="str">
        <f t="shared" si="7"/>
        <v/>
      </c>
    </row>
    <row r="22" spans="1:14" ht="150" customHeight="1" x14ac:dyDescent="0.25">
      <c r="A22" s="17" t="e">
        <f>'2 MAPA FINAL'!#REF!</f>
        <v>#REF!</v>
      </c>
      <c r="B22" s="179" t="e">
        <f>+'2 MAPA FINAL'!#REF!</f>
        <v>#REF!</v>
      </c>
      <c r="C22" s="181"/>
      <c r="D22" s="156" t="str">
        <f t="shared" si="3"/>
        <v/>
      </c>
      <c r="E22" s="157" t="str">
        <f t="shared" si="4"/>
        <v/>
      </c>
      <c r="F22" s="18" t="str">
        <f t="shared" si="0"/>
        <v/>
      </c>
      <c r="G22" s="167"/>
      <c r="H22" s="159" t="str">
        <f t="shared" si="5"/>
        <v/>
      </c>
      <c r="I22" s="165" t="str">
        <f t="shared" si="1"/>
        <v/>
      </c>
      <c r="J22" s="167"/>
      <c r="K22" s="159" t="str">
        <f t="shared" si="6"/>
        <v/>
      </c>
      <c r="L22" s="165" t="str">
        <f t="shared" si="2"/>
        <v/>
      </c>
      <c r="M22" s="188" t="str">
        <f t="shared" si="8"/>
        <v/>
      </c>
      <c r="N22" s="189" t="str">
        <f t="shared" si="7"/>
        <v/>
      </c>
    </row>
    <row r="23" spans="1:14" ht="150" customHeight="1" x14ac:dyDescent="0.25">
      <c r="A23" s="17" t="e">
        <f>'2 MAPA FINAL'!#REF!</f>
        <v>#REF!</v>
      </c>
      <c r="B23" s="179" t="e">
        <f>+'2 MAPA FINAL'!#REF!</f>
        <v>#REF!</v>
      </c>
      <c r="C23" s="181"/>
      <c r="D23" s="156" t="str">
        <f t="shared" si="3"/>
        <v/>
      </c>
      <c r="E23" s="157" t="str">
        <f t="shared" si="4"/>
        <v/>
      </c>
      <c r="F23" s="18" t="str">
        <f t="shared" si="0"/>
        <v/>
      </c>
      <c r="G23" s="167"/>
      <c r="H23" s="159" t="str">
        <f t="shared" si="5"/>
        <v/>
      </c>
      <c r="I23" s="165" t="str">
        <f t="shared" si="1"/>
        <v/>
      </c>
      <c r="J23" s="167"/>
      <c r="K23" s="159" t="str">
        <f t="shared" si="6"/>
        <v/>
      </c>
      <c r="L23" s="165" t="str">
        <f t="shared" si="2"/>
        <v/>
      </c>
      <c r="M23" s="188" t="str">
        <f t="shared" si="8"/>
        <v/>
      </c>
      <c r="N23" s="189" t="str">
        <f t="shared" si="7"/>
        <v/>
      </c>
    </row>
    <row r="24" spans="1:14" ht="150" customHeight="1" x14ac:dyDescent="0.25">
      <c r="A24" s="17" t="e">
        <f>'2 MAPA FINAL'!#REF!</f>
        <v>#REF!</v>
      </c>
      <c r="B24" s="179" t="e">
        <f>+'2 MAPA FINAL'!#REF!</f>
        <v>#REF!</v>
      </c>
      <c r="C24" s="181"/>
      <c r="D24" s="156" t="str">
        <f t="shared" si="3"/>
        <v/>
      </c>
      <c r="E24" s="157" t="str">
        <f t="shared" si="4"/>
        <v/>
      </c>
      <c r="F24" s="18" t="str">
        <f t="shared" si="0"/>
        <v/>
      </c>
      <c r="G24" s="167"/>
      <c r="H24" s="159" t="str">
        <f t="shared" si="5"/>
        <v/>
      </c>
      <c r="I24" s="165" t="str">
        <f t="shared" si="1"/>
        <v/>
      </c>
      <c r="J24" s="167"/>
      <c r="K24" s="159" t="str">
        <f t="shared" si="6"/>
        <v/>
      </c>
      <c r="L24" s="165" t="str">
        <f t="shared" si="2"/>
        <v/>
      </c>
      <c r="M24" s="188" t="str">
        <f t="shared" si="8"/>
        <v/>
      </c>
      <c r="N24" s="189" t="str">
        <f t="shared" si="7"/>
        <v/>
      </c>
    </row>
    <row r="25" spans="1:14" ht="150" customHeight="1" x14ac:dyDescent="0.25">
      <c r="A25" s="17" t="e">
        <f>'2 MAPA FINAL'!#REF!</f>
        <v>#REF!</v>
      </c>
      <c r="B25" s="179" t="e">
        <f>+'2 MAPA FINAL'!#REF!</f>
        <v>#REF!</v>
      </c>
      <c r="C25" s="181"/>
      <c r="D25" s="156" t="str">
        <f t="shared" si="3"/>
        <v/>
      </c>
      <c r="E25" s="157" t="str">
        <f t="shared" si="4"/>
        <v/>
      </c>
      <c r="F25" s="18" t="str">
        <f t="shared" si="0"/>
        <v/>
      </c>
      <c r="G25" s="167"/>
      <c r="H25" s="159" t="str">
        <f t="shared" si="5"/>
        <v/>
      </c>
      <c r="I25" s="165" t="str">
        <f t="shared" si="1"/>
        <v/>
      </c>
      <c r="J25" s="167"/>
      <c r="K25" s="159" t="str">
        <f t="shared" si="6"/>
        <v/>
      </c>
      <c r="L25" s="165" t="str">
        <f t="shared" si="2"/>
        <v/>
      </c>
      <c r="M25" s="188" t="str">
        <f t="shared" si="8"/>
        <v/>
      </c>
      <c r="N25" s="189" t="str">
        <f t="shared" si="7"/>
        <v/>
      </c>
    </row>
    <row r="26" spans="1:14" ht="150" customHeight="1" x14ac:dyDescent="0.25">
      <c r="A26" s="17" t="e">
        <f>'2 MAPA FINAL'!#REF!</f>
        <v>#REF!</v>
      </c>
      <c r="B26" s="179" t="e">
        <f>+'2 MAPA FINAL'!#REF!</f>
        <v>#REF!</v>
      </c>
      <c r="C26" s="181"/>
      <c r="D26" s="156" t="str">
        <f t="shared" si="3"/>
        <v/>
      </c>
      <c r="E26" s="157" t="str">
        <f t="shared" si="4"/>
        <v/>
      </c>
      <c r="F26" s="18" t="str">
        <f t="shared" si="0"/>
        <v/>
      </c>
      <c r="G26" s="167"/>
      <c r="H26" s="159" t="str">
        <f t="shared" si="5"/>
        <v/>
      </c>
      <c r="I26" s="165" t="str">
        <f t="shared" si="1"/>
        <v/>
      </c>
      <c r="J26" s="167"/>
      <c r="K26" s="159" t="str">
        <f t="shared" si="6"/>
        <v/>
      </c>
      <c r="L26" s="165" t="str">
        <f t="shared" si="2"/>
        <v/>
      </c>
      <c r="M26" s="188" t="str">
        <f t="shared" si="8"/>
        <v/>
      </c>
      <c r="N26" s="189" t="str">
        <f t="shared" si="7"/>
        <v/>
      </c>
    </row>
    <row r="27" spans="1:14" ht="150" customHeight="1" x14ac:dyDescent="0.25">
      <c r="A27" s="17" t="e">
        <f>'2 MAPA FINAL'!#REF!</f>
        <v>#REF!</v>
      </c>
      <c r="B27" s="179" t="e">
        <f>+'2 MAPA FINAL'!#REF!</f>
        <v>#REF!</v>
      </c>
      <c r="C27" s="181"/>
      <c r="D27" s="156" t="str">
        <f t="shared" si="3"/>
        <v/>
      </c>
      <c r="E27" s="157" t="str">
        <f t="shared" si="4"/>
        <v/>
      </c>
      <c r="F27" s="18" t="str">
        <f t="shared" si="0"/>
        <v/>
      </c>
      <c r="G27" s="167"/>
      <c r="H27" s="159" t="str">
        <f t="shared" si="5"/>
        <v/>
      </c>
      <c r="I27" s="165" t="str">
        <f t="shared" si="1"/>
        <v/>
      </c>
      <c r="J27" s="167"/>
      <c r="K27" s="159" t="str">
        <f t="shared" si="6"/>
        <v/>
      </c>
      <c r="L27" s="165" t="str">
        <f t="shared" si="2"/>
        <v/>
      </c>
      <c r="M27" s="188" t="str">
        <f t="shared" si="8"/>
        <v/>
      </c>
      <c r="N27" s="189" t="str">
        <f t="shared" si="7"/>
        <v/>
      </c>
    </row>
    <row r="28" spans="1:14" ht="150" customHeight="1" thickBot="1" x14ac:dyDescent="0.3">
      <c r="A28" s="29" t="e">
        <f>'2 MAPA FINAL'!#REF!</f>
        <v>#REF!</v>
      </c>
      <c r="B28" s="179" t="e">
        <f>+'2 MAPA FINAL'!#REF!</f>
        <v>#REF!</v>
      </c>
      <c r="C28" s="182"/>
      <c r="D28" s="169" t="str">
        <f t="shared" si="3"/>
        <v/>
      </c>
      <c r="E28" s="158" t="str">
        <f t="shared" si="4"/>
        <v/>
      </c>
      <c r="F28" s="30" t="str">
        <f t="shared" si="0"/>
        <v/>
      </c>
      <c r="G28" s="168"/>
      <c r="H28" s="163" t="str">
        <f t="shared" si="5"/>
        <v/>
      </c>
      <c r="I28" s="166" t="str">
        <f t="shared" si="1"/>
        <v/>
      </c>
      <c r="J28" s="168"/>
      <c r="K28" s="163" t="str">
        <f t="shared" si="6"/>
        <v/>
      </c>
      <c r="L28" s="166" t="str">
        <f t="shared" si="2"/>
        <v/>
      </c>
      <c r="M28" s="190" t="str">
        <f t="shared" si="8"/>
        <v/>
      </c>
      <c r="N28" s="191" t="str">
        <f t="shared" si="7"/>
        <v/>
      </c>
    </row>
  </sheetData>
  <sheetProtection formatCells="0" formatColumns="0" formatRows="0" sort="0" autoFilter="0" pivotTables="0"/>
  <autoFilter ref="A8:N8"/>
  <dataConsolidate/>
  <mergeCells count="11">
    <mergeCell ref="V7:Y7"/>
    <mergeCell ref="P7:T7"/>
    <mergeCell ref="A1:A2"/>
    <mergeCell ref="B1:B2"/>
    <mergeCell ref="B4:D4"/>
    <mergeCell ref="B5:D5"/>
    <mergeCell ref="C7:F7"/>
    <mergeCell ref="G7:I7"/>
    <mergeCell ref="J7:L7"/>
    <mergeCell ref="M7:N7"/>
    <mergeCell ref="G6:N6"/>
  </mergeCells>
  <conditionalFormatting sqref="E9:E28 G9:G28">
    <cfRule type="cellIs" dxfId="256" priority="1" operator="equal">
      <formula>$T$9</formula>
    </cfRule>
    <cfRule type="cellIs" dxfId="255" priority="2" operator="equal">
      <formula>$T$10</formula>
    </cfRule>
    <cfRule type="cellIs" dxfId="254" priority="3" operator="equal">
      <formula>$T$11</formula>
    </cfRule>
    <cfRule type="cellIs" dxfId="253" priority="4" operator="equal">
      <formula>$T$12</formula>
    </cfRule>
    <cfRule type="cellIs" dxfId="252" priority="5" operator="equal">
      <formula>$T$13</formula>
    </cfRule>
  </conditionalFormatting>
  <conditionalFormatting sqref="F9:F28">
    <cfRule type="cellIs" dxfId="251" priority="159" operator="equal">
      <formula>$P$9</formula>
    </cfRule>
    <cfRule type="cellIs" dxfId="250" priority="160" operator="equal">
      <formula>$P$10</formula>
    </cfRule>
    <cfRule type="cellIs" dxfId="249" priority="161" operator="equal">
      <formula>$P$11</formula>
    </cfRule>
    <cfRule type="cellIs" dxfId="248" priority="162" operator="equal">
      <formula>$P$12</formula>
    </cfRule>
    <cfRule type="cellIs" dxfId="247" priority="163" operator="equal">
      <formula>$P$13</formula>
    </cfRule>
  </conditionalFormatting>
  <conditionalFormatting sqref="H9:H28">
    <cfRule type="cellIs" dxfId="246" priority="76" operator="equal">
      <formula>$W$9</formula>
    </cfRule>
    <cfRule type="cellIs" dxfId="245" priority="77" operator="equal">
      <formula>$W$10</formula>
    </cfRule>
    <cfRule type="cellIs" dxfId="244" priority="78" operator="equal">
      <formula>$W$11</formula>
    </cfRule>
    <cfRule type="cellIs" dxfId="243" priority="79" operator="equal">
      <formula>$W$12</formula>
    </cfRule>
    <cfRule type="cellIs" dxfId="242" priority="80" operator="equal">
      <formula>$W$13</formula>
    </cfRule>
  </conditionalFormatting>
  <conditionalFormatting sqref="I9:J28">
    <cfRule type="cellIs" dxfId="241" priority="81" operator="equal">
      <formula>$V$9</formula>
    </cfRule>
    <cfRule type="cellIs" dxfId="240" priority="82" operator="equal">
      <formula>$V$10</formula>
    </cfRule>
    <cfRule type="cellIs" dxfId="239" priority="83" operator="equal">
      <formula>$V$11</formula>
    </cfRule>
    <cfRule type="cellIs" dxfId="238" priority="84" operator="equal">
      <formula>$V$12</formula>
    </cfRule>
    <cfRule type="cellIs" dxfId="237" priority="85" operator="equal">
      <formula>$V$13</formula>
    </cfRule>
  </conditionalFormatting>
  <conditionalFormatting sqref="K9:K28">
    <cfRule type="cellIs" dxfId="236" priority="61" operator="equal">
      <formula>$W$9</formula>
    </cfRule>
    <cfRule type="cellIs" dxfId="235" priority="62" operator="equal">
      <formula>$W$10</formula>
    </cfRule>
    <cfRule type="cellIs" dxfId="234" priority="63" operator="equal">
      <formula>$W$11</formula>
    </cfRule>
    <cfRule type="cellIs" dxfId="233" priority="64" operator="equal">
      <formula>$W$12</formula>
    </cfRule>
    <cfRule type="cellIs" dxfId="232" priority="65" operator="equal">
      <formula>$W$13</formula>
    </cfRule>
  </conditionalFormatting>
  <conditionalFormatting sqref="L9:L28">
    <cfRule type="cellIs" dxfId="231" priority="96" operator="equal">
      <formula>$V$9</formula>
    </cfRule>
    <cfRule type="cellIs" dxfId="230" priority="97" operator="equal">
      <formula>$V$10</formula>
    </cfRule>
    <cfRule type="cellIs" dxfId="229" priority="98" operator="equal">
      <formula>$V$11</formula>
    </cfRule>
    <cfRule type="cellIs" dxfId="228" priority="99" operator="equal">
      <formula>$V$12</formula>
    </cfRule>
    <cfRule type="cellIs" dxfId="227" priority="100" operator="equal">
      <formula>$V$13</formula>
    </cfRule>
  </conditionalFormatting>
  <conditionalFormatting sqref="M9:M28">
    <cfRule type="cellIs" dxfId="226" priority="6" operator="equal">
      <formula>$W$9</formula>
    </cfRule>
    <cfRule type="cellIs" dxfId="225" priority="7" operator="equal">
      <formula>$W$10</formula>
    </cfRule>
    <cfRule type="cellIs" dxfId="224" priority="8" operator="equal">
      <formula>$W$11</formula>
    </cfRule>
    <cfRule type="cellIs" dxfId="223" priority="9" operator="equal">
      <formula>$W$12</formula>
    </cfRule>
    <cfRule type="cellIs" dxfId="222" priority="10" operator="equal">
      <formula>$W$13</formula>
    </cfRule>
  </conditionalFormatting>
  <conditionalFormatting sqref="N9:N28">
    <cfRule type="cellIs" dxfId="221" priority="31" operator="equal">
      <formula>$V$9</formula>
    </cfRule>
    <cfRule type="cellIs" dxfId="220" priority="32" operator="equal">
      <formula>$V$10</formula>
    </cfRule>
    <cfRule type="cellIs" dxfId="219" priority="33" operator="equal">
      <formula>$V$11</formula>
    </cfRule>
    <cfRule type="cellIs" dxfId="218" priority="34" operator="equal">
      <formula>$V$12</formula>
    </cfRule>
    <cfRule type="cellIs" dxfId="217"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dataValidation allowBlank="1" showInputMessage="1" showErrorMessage="1" prompt="Es la materialización del riesgo y las consecuencias de su aparición. Su escala es: 5 bajo impacto, 10 medio, 20 alto impacto._x000a_" sqref="IP8:JA8"/>
    <dataValidation type="list" allowBlank="1" showInputMessage="1" showErrorMessage="1" sqref="IU12:JA12 IP9:JA11">
      <formula1>#REF!</formula1>
    </dataValidation>
    <dataValidation type="list" allowBlank="1" showInputMessage="1" showErrorMessage="1" sqref="G9:G28">
      <formula1>Afectación_Económica</formula1>
    </dataValidation>
    <dataValidation type="list" allowBlank="1" showInputMessage="1" showErrorMessage="1" sqref="J9:J28">
      <formula1>Reputacional</formula1>
    </dataValidation>
  </dataValidations>
  <printOptions horizontalCentered="1" verticalCentered="1"/>
  <pageMargins left="0.31496062992125984" right="0.27559055118110237" top="0.23622047244094491" bottom="0.15748031496062992" header="0" footer="0"/>
  <pageSetup scale="63" orientation="landscape" r:id="rId1"/>
  <headerFooter alignWithMargins="0"/>
  <colBreaks count="1" manualBreakCount="1">
    <brk id="1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H2098"/>
  <sheetViews>
    <sheetView showGridLines="0" zoomScaleNormal="100" workbookViewId="0">
      <pane xSplit="1" ySplit="8" topLeftCell="B9" activePane="bottomRight" state="frozen"/>
      <selection activeCell="AP119" sqref="AP119:AP124"/>
      <selection pane="topRight" activeCell="AP119" sqref="AP119:AP124"/>
      <selection pane="bottomLeft" activeCell="AP119" sqref="AP119:AP124"/>
      <selection pane="bottomRight" activeCell="E11" sqref="E11"/>
    </sheetView>
  </sheetViews>
  <sheetFormatPr baseColWidth="10" defaultColWidth="0" defaultRowHeight="12.75" zeroHeight="1" x14ac:dyDescent="0.25"/>
  <cols>
    <col min="1" max="1" width="11" style="61" bestFit="1" customWidth="1"/>
    <col min="2" max="2" width="9.140625" style="66" bestFit="1" customWidth="1"/>
    <col min="3" max="4" width="15.42578125" style="66" customWidth="1"/>
    <col min="5" max="5" width="13" style="66" customWidth="1"/>
    <col min="6" max="7" width="15.42578125" style="66" customWidth="1"/>
    <col min="8" max="8" width="3.85546875" style="66" customWidth="1"/>
    <col min="9" max="9" width="7.42578125" style="66" customWidth="1"/>
    <col min="10" max="10" width="14" style="66" customWidth="1"/>
    <col min="11" max="11" width="14.85546875" style="66" customWidth="1"/>
    <col min="12" max="12" width="15.7109375" style="66" customWidth="1"/>
    <col min="13" max="13" width="12.42578125" style="360" customWidth="1"/>
    <col min="14" max="14" width="17.42578125" style="66" customWidth="1"/>
    <col min="15" max="15" width="12.42578125" style="66" customWidth="1"/>
    <col min="16" max="16" width="3.85546875" style="66" customWidth="1"/>
    <col min="17" max="17" width="4.85546875" style="371" hidden="1" customWidth="1"/>
    <col min="18" max="18" width="6.140625" style="371" hidden="1" customWidth="1"/>
    <col min="19" max="24" width="14" style="61" hidden="1" customWidth="1"/>
    <col min="25" max="29" width="11.42578125" style="61" hidden="1" customWidth="1"/>
    <col min="30" max="30" width="5.42578125" style="61" hidden="1" customWidth="1"/>
    <col min="31" max="31" width="26.85546875" style="61" hidden="1" customWidth="1"/>
    <col min="32" max="36" width="22.85546875" style="66" hidden="1" customWidth="1"/>
    <col min="37" max="37" width="23.42578125" style="61" hidden="1" customWidth="1"/>
    <col min="38" max="265" width="11.42578125" style="61" hidden="1" customWidth="1"/>
    <col min="266" max="266" width="12.42578125" style="61" hidden="1" customWidth="1"/>
    <col min="267" max="267" width="47" style="61" hidden="1" customWidth="1"/>
    <col min="268" max="268" width="35" style="61" hidden="1" customWidth="1"/>
    <col min="269" max="16384" width="14.42578125" style="61" hidden="1"/>
  </cols>
  <sheetData>
    <row r="1" spans="1:38" s="49" customFormat="1" ht="36" customHeight="1" x14ac:dyDescent="0.2">
      <c r="A1" s="665"/>
      <c r="B1" s="664">
        <f>+'2 MAPA FINAL'!D1</f>
        <v>0</v>
      </c>
      <c r="C1" s="664"/>
      <c r="D1" s="664"/>
      <c r="E1" s="105" t="str">
        <f>+'2 MAPA FINAL'!E1</f>
        <v>Código</v>
      </c>
      <c r="F1" s="105" t="str">
        <f>+'2 MAPA FINAL'!F1</f>
        <v>DES-FO-003</v>
      </c>
      <c r="G1" s="53"/>
      <c r="H1" s="53"/>
      <c r="I1" s="53"/>
      <c r="J1" s="406">
        <f>+'2 MAPA FINAL'!$J$5</f>
        <v>0</v>
      </c>
      <c r="K1" s="407"/>
      <c r="L1" s="408"/>
      <c r="M1" s="409"/>
      <c r="N1" s="53"/>
      <c r="O1" s="53"/>
      <c r="Q1" s="365"/>
      <c r="R1" s="365"/>
      <c r="AF1" s="50"/>
      <c r="AG1" s="50"/>
      <c r="AH1" s="50"/>
      <c r="AI1" s="50"/>
      <c r="AJ1" s="50"/>
    </row>
    <row r="2" spans="1:38" s="49" customFormat="1" ht="36" customHeight="1" x14ac:dyDescent="0.2">
      <c r="A2" s="665"/>
      <c r="B2" s="664"/>
      <c r="C2" s="664"/>
      <c r="D2" s="664"/>
      <c r="E2" s="105" t="str">
        <f>+'2 MAPA FINAL'!E2</f>
        <v>Versión:</v>
      </c>
      <c r="F2" s="105" t="str">
        <f>+'2 MAPA FINAL'!F2</f>
        <v>07</v>
      </c>
      <c r="G2" s="51"/>
      <c r="H2" s="51"/>
      <c r="I2" s="53"/>
      <c r="J2" s="105">
        <f>+'2 MAPA FINAL'!$F$6</f>
        <v>0</v>
      </c>
      <c r="K2" s="407" t="str">
        <f>+IF('2 MAPA FINAL'!$H$6="","",'2 MAPA FINAL'!$H$6)</f>
        <v/>
      </c>
      <c r="L2" s="201" t="s">
        <v>95</v>
      </c>
      <c r="M2" s="410"/>
      <c r="N2" s="51"/>
      <c r="O2" s="51"/>
      <c r="P2" s="51"/>
      <c r="Q2" s="365"/>
      <c r="R2" s="365"/>
      <c r="AF2" s="50"/>
      <c r="AG2" s="50"/>
      <c r="AH2" s="50"/>
      <c r="AI2" s="50"/>
      <c r="AJ2" s="50"/>
    </row>
    <row r="3" spans="1:38" s="49" customFormat="1" x14ac:dyDescent="0.2">
      <c r="A3" s="53"/>
      <c r="B3" s="51"/>
      <c r="C3" s="51"/>
      <c r="D3" s="51"/>
      <c r="E3" s="203"/>
      <c r="F3" s="203"/>
      <c r="G3" s="51"/>
      <c r="H3" s="51"/>
      <c r="I3" s="53"/>
      <c r="J3" s="53"/>
      <c r="K3" s="53"/>
      <c r="L3" s="53"/>
      <c r="M3" s="411"/>
      <c r="N3" s="51"/>
      <c r="O3" s="51"/>
      <c r="P3" s="51"/>
      <c r="Q3" s="365"/>
      <c r="R3" s="365"/>
      <c r="AF3" s="50"/>
      <c r="AG3" s="50"/>
      <c r="AH3" s="50"/>
      <c r="AI3" s="50"/>
      <c r="AJ3" s="50"/>
    </row>
    <row r="4" spans="1:38" s="49" customFormat="1" ht="17.45" customHeight="1" x14ac:dyDescent="0.2">
      <c r="A4" s="668" t="s">
        <v>93</v>
      </c>
      <c r="B4" s="669"/>
      <c r="C4" s="669"/>
      <c r="D4" s="670"/>
      <c r="E4" s="671"/>
      <c r="F4" s="671"/>
      <c r="G4" s="671"/>
      <c r="H4" s="671"/>
      <c r="I4" s="671"/>
      <c r="J4" s="671"/>
      <c r="K4" s="671"/>
      <c r="L4" s="671"/>
      <c r="M4" s="671"/>
      <c r="N4" s="671"/>
      <c r="O4" s="671"/>
      <c r="P4" s="51"/>
      <c r="Q4" s="365"/>
      <c r="R4" s="365"/>
      <c r="AF4" s="50"/>
      <c r="AG4" s="50"/>
      <c r="AH4" s="50"/>
      <c r="AI4" s="50"/>
      <c r="AJ4" s="50"/>
    </row>
    <row r="5" spans="1:38" s="49" customFormat="1" ht="33" customHeight="1" x14ac:dyDescent="0.2">
      <c r="A5" s="668" t="s">
        <v>94</v>
      </c>
      <c r="B5" s="669"/>
      <c r="C5" s="669"/>
      <c r="D5" s="670"/>
      <c r="E5" s="671"/>
      <c r="F5" s="671"/>
      <c r="G5" s="671"/>
      <c r="H5" s="671"/>
      <c r="I5" s="671"/>
      <c r="J5" s="671"/>
      <c r="K5" s="671"/>
      <c r="L5" s="671"/>
      <c r="M5" s="671"/>
      <c r="N5" s="671"/>
      <c r="O5" s="671"/>
      <c r="P5" s="51"/>
      <c r="Q5" s="365"/>
      <c r="R5" s="365"/>
      <c r="AF5" s="50"/>
      <c r="AG5" s="50"/>
      <c r="AH5" s="50"/>
      <c r="AI5" s="50"/>
      <c r="AJ5" s="50"/>
    </row>
    <row r="6" spans="1:38" s="49" customFormat="1" ht="15" thickBot="1" x14ac:dyDescent="0.25">
      <c r="C6" s="53"/>
      <c r="D6" s="405"/>
      <c r="E6" s="405"/>
      <c r="F6" s="51"/>
      <c r="G6" s="53"/>
      <c r="H6" s="53"/>
      <c r="I6" s="53"/>
      <c r="J6" s="53"/>
      <c r="K6" s="53"/>
      <c r="L6" s="53"/>
      <c r="M6" s="411"/>
      <c r="N6" s="53"/>
      <c r="O6" s="53"/>
      <c r="Q6" s="365"/>
      <c r="R6" s="365"/>
      <c r="AF6" s="50"/>
      <c r="AG6" s="50"/>
      <c r="AH6" s="50"/>
      <c r="AI6" s="50"/>
      <c r="AJ6" s="50"/>
    </row>
    <row r="7" spans="1:38" s="49" customFormat="1" x14ac:dyDescent="0.2">
      <c r="A7" s="661" t="s">
        <v>279</v>
      </c>
      <c r="B7" s="662"/>
      <c r="C7" s="662"/>
      <c r="D7" s="662"/>
      <c r="E7" s="662"/>
      <c r="F7" s="662"/>
      <c r="G7" s="663"/>
      <c r="H7" s="53"/>
      <c r="I7" s="661" t="s">
        <v>319</v>
      </c>
      <c r="J7" s="662"/>
      <c r="K7" s="662"/>
      <c r="L7" s="662"/>
      <c r="M7" s="662"/>
      <c r="N7" s="662"/>
      <c r="O7" s="663"/>
      <c r="Q7" s="365"/>
      <c r="R7" s="370"/>
      <c r="S7" s="55"/>
      <c r="T7" s="666" t="s">
        <v>168</v>
      </c>
      <c r="U7" s="666"/>
      <c r="V7" s="666"/>
      <c r="W7" s="666"/>
      <c r="X7" s="667"/>
      <c r="AF7" s="50"/>
      <c r="AG7" s="50"/>
      <c r="AH7" s="50"/>
      <c r="AI7" s="50"/>
      <c r="AJ7" s="50"/>
    </row>
    <row r="8" spans="1:38" ht="25.5" x14ac:dyDescent="0.2">
      <c r="A8" s="62"/>
      <c r="B8" s="71"/>
      <c r="C8" s="72" t="s">
        <v>396</v>
      </c>
      <c r="D8" s="72" t="s">
        <v>397</v>
      </c>
      <c r="E8" s="72" t="s">
        <v>398</v>
      </c>
      <c r="F8" s="72" t="s">
        <v>399</v>
      </c>
      <c r="G8" s="73" t="s">
        <v>400</v>
      </c>
      <c r="H8" s="58"/>
      <c r="I8" s="412"/>
      <c r="J8" s="397"/>
      <c r="K8" s="72" t="s">
        <v>396</v>
      </c>
      <c r="L8" s="72" t="s">
        <v>397</v>
      </c>
      <c r="M8" s="366" t="s">
        <v>398</v>
      </c>
      <c r="N8" s="72" t="s">
        <v>399</v>
      </c>
      <c r="O8" s="73" t="s">
        <v>400</v>
      </c>
      <c r="P8" s="58"/>
      <c r="R8" s="372"/>
      <c r="S8" s="74"/>
      <c r="T8" s="75" t="s">
        <v>266</v>
      </c>
      <c r="U8" s="75" t="s">
        <v>271</v>
      </c>
      <c r="V8" s="75" t="s">
        <v>273</v>
      </c>
      <c r="W8" s="75" t="s">
        <v>275</v>
      </c>
      <c r="X8" s="76" t="s">
        <v>278</v>
      </c>
      <c r="AA8" s="65"/>
      <c r="AB8" s="65"/>
      <c r="AC8" s="77"/>
      <c r="AD8" s="77"/>
      <c r="AE8" s="77"/>
      <c r="AF8" s="77"/>
      <c r="AG8" s="77"/>
      <c r="AH8" s="77"/>
      <c r="AI8" s="77"/>
      <c r="AJ8" s="77"/>
      <c r="AK8" s="77"/>
      <c r="AL8" s="77"/>
    </row>
    <row r="9" spans="1:38" ht="55.5" customHeight="1" x14ac:dyDescent="0.2">
      <c r="A9" s="658" t="s">
        <v>149</v>
      </c>
      <c r="B9" s="72" t="s">
        <v>394</v>
      </c>
      <c r="C9" s="82" t="str">
        <f>+'4 MAPA CALOR INHERENTE'!I9</f>
        <v xml:space="preserve">                                                   </v>
      </c>
      <c r="D9" s="82" t="str">
        <f>+'4 MAPA CALOR INHERENTE'!J9</f>
        <v xml:space="preserve">                                                   </v>
      </c>
      <c r="E9" s="82" t="str">
        <f>+'4 MAPA CALOR INHERENTE'!K9</f>
        <v xml:space="preserve">                                                   </v>
      </c>
      <c r="F9" s="82" t="str">
        <f>+'4 MAPA CALOR INHERENTE'!L9</f>
        <v xml:space="preserve">      R7                                             </v>
      </c>
      <c r="G9" s="83" t="str">
        <f>+'4 MAPA CALOR INHERENTE'!M9</f>
        <v xml:space="preserve">                                                   </v>
      </c>
      <c r="I9" s="658" t="s">
        <v>149</v>
      </c>
      <c r="J9" s="72" t="s">
        <v>394</v>
      </c>
      <c r="K9" s="82" t="str">
        <f>+'6 MAPA CALOR RESIDUAL'!L9</f>
        <v xml:space="preserve">                                                   </v>
      </c>
      <c r="L9" s="82" t="str">
        <f>+'6 MAPA CALOR RESIDUAL'!M9</f>
        <v xml:space="preserve">                                                   </v>
      </c>
      <c r="M9" s="82" t="str">
        <f>+'6 MAPA CALOR RESIDUAL'!N9</f>
        <v xml:space="preserve">                                                   </v>
      </c>
      <c r="N9" s="82" t="str">
        <f>+'6 MAPA CALOR RESIDUAL'!O9</f>
        <v xml:space="preserve">                                                   </v>
      </c>
      <c r="O9" s="83" t="str">
        <f>+'6 MAPA CALOR RESIDUAL'!P9</f>
        <v xml:space="preserve">                                                   </v>
      </c>
      <c r="P9" s="81"/>
      <c r="Q9" s="660" t="s">
        <v>149</v>
      </c>
      <c r="R9" s="373">
        <v>1</v>
      </c>
      <c r="S9" s="75" t="s">
        <v>277</v>
      </c>
      <c r="T9" s="82" t="s">
        <v>283</v>
      </c>
      <c r="U9" s="82" t="s">
        <v>283</v>
      </c>
      <c r="V9" s="82" t="s">
        <v>283</v>
      </c>
      <c r="W9" s="82" t="s">
        <v>283</v>
      </c>
      <c r="X9" s="83" t="s">
        <v>284</v>
      </c>
      <c r="AA9" s="65"/>
      <c r="AB9" s="65"/>
      <c r="AC9" s="77"/>
      <c r="AD9" s="77"/>
      <c r="AE9" s="77"/>
      <c r="AF9" s="85"/>
      <c r="AG9" s="85"/>
      <c r="AH9" s="85"/>
      <c r="AI9" s="85"/>
      <c r="AJ9" s="85"/>
      <c r="AK9" s="77"/>
      <c r="AL9" s="77"/>
    </row>
    <row r="10" spans="1:38" ht="55.5" customHeight="1" x14ac:dyDescent="0.2">
      <c r="A10" s="658"/>
      <c r="B10" s="72" t="s">
        <v>395</v>
      </c>
      <c r="C10" s="86" t="str">
        <f>+'4 MAPA CALOR INHERENTE'!I10</f>
        <v xml:space="preserve">              R15                                     </v>
      </c>
      <c r="D10" s="86" t="str">
        <f>+'4 MAPA CALOR INHERENTE'!J10</f>
        <v xml:space="preserve">                                                   </v>
      </c>
      <c r="E10" s="82" t="str">
        <f>+'4 MAPA CALOR INHERENTE'!K10</f>
        <v xml:space="preserve">                    R21     R26                          </v>
      </c>
      <c r="F10" s="82" t="str">
        <f>+'4 MAPA CALOR INHERENTE'!L10</f>
        <v xml:space="preserve">                   R20                                </v>
      </c>
      <c r="G10" s="83" t="str">
        <f>+'4 MAPA CALOR INHERENTE'!M10</f>
        <v xml:space="preserve">                                                   </v>
      </c>
      <c r="I10" s="658"/>
      <c r="J10" s="72" t="s">
        <v>395</v>
      </c>
      <c r="K10" s="86" t="str">
        <f>+'6 MAPA CALOR RESIDUAL'!L10</f>
        <v xml:space="preserve">                                                   </v>
      </c>
      <c r="L10" s="86" t="str">
        <f>+'6 MAPA CALOR RESIDUAL'!M10</f>
        <v xml:space="preserve">                                                   </v>
      </c>
      <c r="M10" s="82" t="str">
        <f>+'6 MAPA CALOR RESIDUAL'!N10</f>
        <v xml:space="preserve">                                                   </v>
      </c>
      <c r="N10" s="82" t="str">
        <f>+'6 MAPA CALOR RESIDUAL'!O10</f>
        <v xml:space="preserve">                                                   </v>
      </c>
      <c r="O10" s="83" t="str">
        <f>+'6 MAPA CALOR RESIDUAL'!P10</f>
        <v xml:space="preserve">                                                   </v>
      </c>
      <c r="P10" s="81"/>
      <c r="Q10" s="660"/>
      <c r="R10" s="373">
        <v>0.8</v>
      </c>
      <c r="S10" s="75" t="s">
        <v>274</v>
      </c>
      <c r="T10" s="86" t="s">
        <v>273</v>
      </c>
      <c r="U10" s="86" t="s">
        <v>273</v>
      </c>
      <c r="V10" s="82" t="s">
        <v>283</v>
      </c>
      <c r="W10" s="82" t="s">
        <v>283</v>
      </c>
      <c r="X10" s="83" t="s">
        <v>284</v>
      </c>
      <c r="AA10" s="65"/>
      <c r="AB10" s="65"/>
      <c r="AC10" s="77"/>
      <c r="AD10" s="87"/>
      <c r="AE10" s="88"/>
      <c r="AF10" s="85"/>
      <c r="AG10" s="85"/>
      <c r="AH10" s="85"/>
      <c r="AI10" s="85"/>
      <c r="AJ10" s="85"/>
      <c r="AK10" s="77"/>
      <c r="AL10" s="77"/>
    </row>
    <row r="11" spans="1:38" ht="55.5" customHeight="1" x14ac:dyDescent="0.2">
      <c r="A11" s="658"/>
      <c r="B11" s="72" t="s">
        <v>393</v>
      </c>
      <c r="C11" s="86" t="str">
        <f>+'4 MAPA CALOR INHERENTE'!I11</f>
        <v xml:space="preserve">       R8 R9 R10   R13   R16      R22                         R47     </v>
      </c>
      <c r="D11" s="86" t="str">
        <f>+'4 MAPA CALOR INHERENTE'!J11</f>
        <v xml:space="preserve">R1 R2 R3 R4  R6            R18     R23 R24                            </v>
      </c>
      <c r="E11" s="86" t="str">
        <f>+'4 MAPA CALOR INHERENTE'!K11</f>
        <v xml:space="preserve">    R5      R11 R12               R27     R32                    </v>
      </c>
      <c r="F11" s="82" t="str">
        <f>+'4 MAPA CALOR INHERENTE'!L11</f>
        <v xml:space="preserve">                                        R41   R44        </v>
      </c>
      <c r="G11" s="83" t="str">
        <f>+'4 MAPA CALOR INHERENTE'!M11</f>
        <v xml:space="preserve">                                                   </v>
      </c>
      <c r="I11" s="658"/>
      <c r="J11" s="72" t="s">
        <v>393</v>
      </c>
      <c r="K11" s="86" t="str">
        <f>+'6 MAPA CALOR RESIDUAL'!L11</f>
        <v xml:space="preserve">              R15                                     </v>
      </c>
      <c r="L11" s="86" t="str">
        <f>+'6 MAPA CALOR RESIDUAL'!M11</f>
        <v xml:space="preserve">R1 R2                                                  </v>
      </c>
      <c r="M11" s="86" t="str">
        <f>+'6 MAPA CALOR RESIDUAL'!N11</f>
        <v xml:space="preserve">                                                   </v>
      </c>
      <c r="N11" s="82" t="str">
        <f>+'6 MAPA CALOR RESIDUAL'!O11</f>
        <v xml:space="preserve">      R7             R20                                </v>
      </c>
      <c r="O11" s="83" t="str">
        <f>+'6 MAPA CALOR RESIDUAL'!P11</f>
        <v xml:space="preserve">                                                   </v>
      </c>
      <c r="P11" s="81"/>
      <c r="Q11" s="660"/>
      <c r="R11" s="373">
        <v>0.6</v>
      </c>
      <c r="S11" s="75" t="s">
        <v>272</v>
      </c>
      <c r="T11" s="86" t="s">
        <v>273</v>
      </c>
      <c r="U11" s="86" t="s">
        <v>273</v>
      </c>
      <c r="V11" s="86" t="s">
        <v>273</v>
      </c>
      <c r="W11" s="82" t="s">
        <v>283</v>
      </c>
      <c r="X11" s="83" t="s">
        <v>284</v>
      </c>
      <c r="AA11" s="65"/>
      <c r="AB11" s="65"/>
      <c r="AC11" s="77"/>
      <c r="AD11" s="87"/>
      <c r="AE11" s="88"/>
      <c r="AF11" s="85"/>
      <c r="AG11" s="85"/>
      <c r="AH11" s="85"/>
      <c r="AI11" s="85"/>
      <c r="AJ11" s="89"/>
      <c r="AK11" s="77"/>
      <c r="AL11" s="77"/>
    </row>
    <row r="12" spans="1:38" ht="55.5" customHeight="1" x14ac:dyDescent="0.2">
      <c r="A12" s="658"/>
      <c r="B12" s="72" t="s">
        <v>392</v>
      </c>
      <c r="C12" s="90" t="str">
        <f>+'4 MAPA CALOR INHERENTE'!I12</f>
        <v xml:space="preserve">                R17              R31               R46      </v>
      </c>
      <c r="D12" s="86" t="str">
        <f>+'4 MAPA CALOR INHERENTE'!J12</f>
        <v xml:space="preserve">             R14           R25    R29 R30    R34                  </v>
      </c>
      <c r="E12" s="86" t="str">
        <f>+'4 MAPA CALOR INHERENTE'!K12</f>
        <v xml:space="preserve">                                                   </v>
      </c>
      <c r="F12" s="82" t="str">
        <f>+'4 MAPA CALOR INHERENTE'!L12</f>
        <v xml:space="preserve">                                   R36 R37 R38 R39 R40  R42 R43     R48    </v>
      </c>
      <c r="G12" s="83" t="str">
        <f>+'4 MAPA CALOR INHERENTE'!M12</f>
        <v xml:space="preserve">                                                   </v>
      </c>
      <c r="I12" s="658"/>
      <c r="J12" s="72" t="s">
        <v>392</v>
      </c>
      <c r="K12" s="90" t="str">
        <f>+'6 MAPA CALOR RESIDUAL'!L12</f>
        <v xml:space="preserve">       R8 R9 R10 R11  R13   R16 R17     R22         R31                R47     </v>
      </c>
      <c r="L12" s="86" t="str">
        <f>+'6 MAPA CALOR RESIDUAL'!M12</f>
        <v xml:space="preserve">   R4  R6            R18     R23 R24     R29 R30    R34                  </v>
      </c>
      <c r="M12" s="86" t="str">
        <f>+'6 MAPA CALOR RESIDUAL'!N12</f>
        <v xml:space="preserve">    R5       R12         R21     R26 R27     R32                    </v>
      </c>
      <c r="N12" s="82" t="str">
        <f>+'6 MAPA CALOR RESIDUAL'!O12</f>
        <v xml:space="preserve">                                   R36 R37 R38 R39 R40 R41 R42 R43 R44    R48    </v>
      </c>
      <c r="O12" s="83" t="str">
        <f>+'6 MAPA CALOR RESIDUAL'!P12</f>
        <v xml:space="preserve">                                                   </v>
      </c>
      <c r="P12" s="81"/>
      <c r="Q12" s="660"/>
      <c r="R12" s="373">
        <v>0.4</v>
      </c>
      <c r="S12" s="75" t="s">
        <v>269</v>
      </c>
      <c r="T12" s="90" t="s">
        <v>285</v>
      </c>
      <c r="U12" s="86" t="s">
        <v>273</v>
      </c>
      <c r="V12" s="86" t="s">
        <v>273</v>
      </c>
      <c r="W12" s="82" t="s">
        <v>283</v>
      </c>
      <c r="X12" s="83" t="s">
        <v>284</v>
      </c>
      <c r="AA12" s="65"/>
      <c r="AB12" s="65"/>
      <c r="AC12" s="77"/>
      <c r="AD12" s="87"/>
      <c r="AE12" s="88"/>
      <c r="AF12" s="85"/>
      <c r="AG12" s="85"/>
      <c r="AH12" s="85"/>
      <c r="AI12" s="89"/>
      <c r="AJ12" s="85"/>
      <c r="AK12" s="77"/>
      <c r="AL12" s="77"/>
    </row>
    <row r="13" spans="1:38" ht="55.5" customHeight="1" thickBot="1" x14ac:dyDescent="0.25">
      <c r="A13" s="659"/>
      <c r="B13" s="91" t="s">
        <v>391</v>
      </c>
      <c r="C13" s="92" t="str">
        <f>+'4 MAPA CALOR INHERENTE'!I13</f>
        <v xml:space="preserve">                                                   </v>
      </c>
      <c r="D13" s="92" t="str">
        <f>+'4 MAPA CALOR INHERENTE'!J13</f>
        <v xml:space="preserve">                  R19         R28       R35                 </v>
      </c>
      <c r="E13" s="93" t="str">
        <f>+'4 MAPA CALOR INHERENTE'!K13</f>
        <v xml:space="preserve">                                            R45       </v>
      </c>
      <c r="F13" s="94" t="str">
        <f>+'4 MAPA CALOR INHERENTE'!L13</f>
        <v xml:space="preserve">                                R33                   </v>
      </c>
      <c r="G13" s="95" t="str">
        <f>+'4 MAPA CALOR INHERENTE'!M13</f>
        <v xml:space="preserve">                                                   </v>
      </c>
      <c r="I13" s="659"/>
      <c r="J13" s="91" t="s">
        <v>391</v>
      </c>
      <c r="K13" s="92" t="str">
        <f>+'6 MAPA CALOR RESIDUAL'!L13</f>
        <v xml:space="preserve">                                                   </v>
      </c>
      <c r="L13" s="92" t="str">
        <f>+'6 MAPA CALOR RESIDUAL'!M13</f>
        <v xml:space="preserve">  R3           R14     R19      R25   R28       R35                 </v>
      </c>
      <c r="M13" s="86" t="str">
        <f>+'6 MAPA CALOR RESIDUAL'!N13</f>
        <v xml:space="preserve">                                            R45 R46      </v>
      </c>
      <c r="N13" s="94" t="str">
        <f>+'6 MAPA CALOR RESIDUAL'!O13</f>
        <v xml:space="preserve">                                R33                   </v>
      </c>
      <c r="O13" s="95" t="str">
        <f>+'6 MAPA CALOR RESIDUAL'!P13</f>
        <v xml:space="preserve">                                                   </v>
      </c>
      <c r="P13" s="81"/>
      <c r="Q13" s="660"/>
      <c r="R13" s="374">
        <v>0.2</v>
      </c>
      <c r="S13" s="97" t="s">
        <v>264</v>
      </c>
      <c r="T13" s="92" t="s">
        <v>285</v>
      </c>
      <c r="U13" s="92" t="s">
        <v>285</v>
      </c>
      <c r="V13" s="93" t="s">
        <v>273</v>
      </c>
      <c r="W13" s="94" t="s">
        <v>283</v>
      </c>
      <c r="X13" s="95" t="s">
        <v>284</v>
      </c>
      <c r="AA13" s="65"/>
      <c r="AB13" s="65"/>
      <c r="AC13" s="77"/>
      <c r="AD13" s="87"/>
      <c r="AE13" s="88"/>
      <c r="AF13" s="85"/>
      <c r="AG13" s="85"/>
      <c r="AH13" s="85"/>
      <c r="AI13" s="98"/>
      <c r="AJ13" s="85"/>
      <c r="AK13" s="77"/>
      <c r="AL13" s="77"/>
    </row>
    <row r="14" spans="1:38" x14ac:dyDescent="0.2">
      <c r="A14" s="66"/>
      <c r="B14" s="81"/>
      <c r="C14" s="173"/>
      <c r="D14" s="174"/>
      <c r="E14" s="174"/>
      <c r="F14" s="174"/>
      <c r="P14" s="81"/>
      <c r="AA14" s="65"/>
      <c r="AB14" s="65"/>
      <c r="AC14" s="77"/>
      <c r="AD14" s="87"/>
      <c r="AE14" s="88"/>
      <c r="AF14" s="85"/>
      <c r="AG14" s="85"/>
      <c r="AH14" s="85"/>
      <c r="AI14" s="85"/>
      <c r="AJ14" s="85"/>
      <c r="AK14" s="77"/>
      <c r="AL14" s="77"/>
    </row>
    <row r="16" spans="1:38" x14ac:dyDescent="0.25"/>
    <row r="119" spans="5:37" ht="99" x14ac:dyDescent="0.25">
      <c r="K119" s="360"/>
      <c r="L119" s="66">
        <v>1</v>
      </c>
      <c r="S119" s="574" t="s">
        <v>380</v>
      </c>
      <c r="Y119" s="347" t="s">
        <v>616</v>
      </c>
      <c r="Z119" s="347" t="s">
        <v>617</v>
      </c>
      <c r="AA119" s="347" t="s">
        <v>618</v>
      </c>
      <c r="AC119" s="337"/>
      <c r="AE119" s="337" t="s">
        <v>149</v>
      </c>
      <c r="AF119" s="66" t="s">
        <v>155</v>
      </c>
      <c r="AH119" s="344" t="s">
        <v>145</v>
      </c>
      <c r="AI119" s="344" t="s">
        <v>146</v>
      </c>
      <c r="AJ119" s="344" t="s">
        <v>147</v>
      </c>
      <c r="AK119" s="344" t="s">
        <v>148</v>
      </c>
    </row>
    <row r="120" spans="5:37" hidden="1" x14ac:dyDescent="0.25">
      <c r="K120" s="360"/>
      <c r="S120" s="562"/>
    </row>
    <row r="121" spans="5:37" hidden="1" x14ac:dyDescent="0.25">
      <c r="K121" s="360"/>
      <c r="S121" s="562"/>
    </row>
    <row r="122" spans="5:37" hidden="1" x14ac:dyDescent="0.25">
      <c r="K122" s="360"/>
      <c r="S122" s="562"/>
    </row>
    <row r="123" spans="5:37" hidden="1" x14ac:dyDescent="0.25">
      <c r="K123" s="360"/>
      <c r="S123" s="562"/>
    </row>
    <row r="124" spans="5:37" hidden="1" x14ac:dyDescent="0.25">
      <c r="K124" s="360"/>
      <c r="S124" s="562"/>
    </row>
    <row r="125" spans="5:37" ht="255" hidden="1" x14ac:dyDescent="0.25">
      <c r="E125" s="66" t="s">
        <v>615</v>
      </c>
      <c r="K125" s="360"/>
    </row>
    <row r="126" spans="5:37" hidden="1" x14ac:dyDescent="0.25">
      <c r="K126" s="360"/>
    </row>
    <row r="127" spans="5:37" hidden="1" x14ac:dyDescent="0.25">
      <c r="K127" s="360"/>
    </row>
    <row r="128" spans="5:37" hidden="1" x14ac:dyDescent="0.25">
      <c r="K128" s="360"/>
    </row>
    <row r="129" spans="11:11" hidden="1" x14ac:dyDescent="0.25">
      <c r="K129" s="360"/>
    </row>
    <row r="130" spans="11:11" hidden="1" x14ac:dyDescent="0.25">
      <c r="K130" s="360"/>
    </row>
    <row r="131" spans="11:11" hidden="1" x14ac:dyDescent="0.25">
      <c r="K131" s="360"/>
    </row>
    <row r="132" spans="11:11" hidden="1" x14ac:dyDescent="0.25">
      <c r="K132" s="360"/>
    </row>
    <row r="133" spans="11:11" hidden="1" x14ac:dyDescent="0.25">
      <c r="K133" s="360"/>
    </row>
    <row r="134" spans="11:11" hidden="1" x14ac:dyDescent="0.25">
      <c r="K134" s="360"/>
    </row>
    <row r="135" spans="11:11" hidden="1" x14ac:dyDescent="0.25">
      <c r="K135" s="360"/>
    </row>
    <row r="136" spans="11:11" hidden="1" x14ac:dyDescent="0.25">
      <c r="K136" s="360"/>
    </row>
    <row r="137" spans="11:11" hidden="1" x14ac:dyDescent="0.25">
      <c r="K137" s="360"/>
    </row>
    <row r="138" spans="11:11" hidden="1" x14ac:dyDescent="0.25">
      <c r="K138" s="360"/>
    </row>
    <row r="139" spans="11:11" hidden="1" x14ac:dyDescent="0.25">
      <c r="K139" s="360"/>
    </row>
    <row r="140" spans="11:11" hidden="1" x14ac:dyDescent="0.25">
      <c r="K140" s="360"/>
    </row>
    <row r="141" spans="11:11" hidden="1" x14ac:dyDescent="0.25">
      <c r="K141" s="360"/>
    </row>
    <row r="142" spans="11:11" hidden="1" x14ac:dyDescent="0.25">
      <c r="K142" s="360"/>
    </row>
    <row r="143" spans="11:11" hidden="1" x14ac:dyDescent="0.25">
      <c r="K143" s="360"/>
    </row>
    <row r="144" spans="11:11" hidden="1" x14ac:dyDescent="0.25">
      <c r="K144" s="360"/>
    </row>
    <row r="145" spans="11:11" hidden="1" x14ac:dyDescent="0.25">
      <c r="K145" s="360"/>
    </row>
    <row r="146" spans="11:11" hidden="1" x14ac:dyDescent="0.25">
      <c r="K146" s="360"/>
    </row>
    <row r="147" spans="11:11" hidden="1" x14ac:dyDescent="0.25">
      <c r="K147" s="360"/>
    </row>
    <row r="148" spans="11:11" hidden="1" x14ac:dyDescent="0.25">
      <c r="K148" s="360"/>
    </row>
    <row r="149" spans="11:11" hidden="1" x14ac:dyDescent="0.25">
      <c r="K149" s="360"/>
    </row>
    <row r="150" spans="11:11" hidden="1" x14ac:dyDescent="0.25">
      <c r="K150" s="360"/>
    </row>
    <row r="151" spans="11:11" hidden="1" x14ac:dyDescent="0.25">
      <c r="K151" s="360"/>
    </row>
    <row r="152" spans="11:11" hidden="1" x14ac:dyDescent="0.25">
      <c r="K152" s="360"/>
    </row>
    <row r="153" spans="11:11" hidden="1" x14ac:dyDescent="0.25">
      <c r="K153" s="360"/>
    </row>
    <row r="154" spans="11:11" hidden="1" x14ac:dyDescent="0.25">
      <c r="K154" s="360"/>
    </row>
    <row r="155" spans="11:11" hidden="1" x14ac:dyDescent="0.25">
      <c r="K155" s="360"/>
    </row>
    <row r="156" spans="11:11" hidden="1" x14ac:dyDescent="0.25">
      <c r="K156" s="360"/>
    </row>
    <row r="157" spans="11:11" hidden="1" x14ac:dyDescent="0.25">
      <c r="K157" s="360"/>
    </row>
    <row r="158" spans="11:11" hidden="1" x14ac:dyDescent="0.25">
      <c r="K158" s="360"/>
    </row>
    <row r="159" spans="11:11" hidden="1" x14ac:dyDescent="0.25">
      <c r="K159" s="360"/>
    </row>
    <row r="160" spans="11:11" hidden="1" x14ac:dyDescent="0.25">
      <c r="K160" s="360"/>
    </row>
    <row r="161" spans="11:11" hidden="1" x14ac:dyDescent="0.25">
      <c r="K161" s="360"/>
    </row>
    <row r="162" spans="11:11" hidden="1" x14ac:dyDescent="0.25">
      <c r="K162" s="360"/>
    </row>
    <row r="163" spans="11:11" hidden="1" x14ac:dyDescent="0.25">
      <c r="K163" s="360"/>
    </row>
    <row r="164" spans="11:11" hidden="1" x14ac:dyDescent="0.25">
      <c r="K164" s="360"/>
    </row>
    <row r="165" spans="11:11" hidden="1" x14ac:dyDescent="0.25">
      <c r="K165" s="360"/>
    </row>
    <row r="166" spans="11:11" hidden="1" x14ac:dyDescent="0.25">
      <c r="K166" s="360"/>
    </row>
    <row r="167" spans="11:11" hidden="1" x14ac:dyDescent="0.25">
      <c r="K167" s="360"/>
    </row>
    <row r="168" spans="11:11" hidden="1" x14ac:dyDescent="0.25">
      <c r="K168" s="360"/>
    </row>
    <row r="169" spans="11:11" hidden="1" x14ac:dyDescent="0.25">
      <c r="K169" s="360"/>
    </row>
    <row r="170" spans="11:11" hidden="1" x14ac:dyDescent="0.25">
      <c r="K170" s="360"/>
    </row>
    <row r="171" spans="11:11" hidden="1" x14ac:dyDescent="0.25">
      <c r="K171" s="360"/>
    </row>
    <row r="172" spans="11:11" hidden="1" x14ac:dyDescent="0.25">
      <c r="K172" s="360"/>
    </row>
    <row r="173" spans="11:11" hidden="1" x14ac:dyDescent="0.25">
      <c r="K173" s="360"/>
    </row>
    <row r="174" spans="11:11" hidden="1" x14ac:dyDescent="0.25">
      <c r="K174" s="360"/>
    </row>
    <row r="175" spans="11:11" hidden="1" x14ac:dyDescent="0.25">
      <c r="K175" s="360"/>
    </row>
    <row r="176" spans="11:11" hidden="1" x14ac:dyDescent="0.25">
      <c r="K176" s="360"/>
    </row>
    <row r="177" spans="11:11" hidden="1" x14ac:dyDescent="0.25">
      <c r="K177" s="360"/>
    </row>
    <row r="178" spans="11:11" hidden="1" x14ac:dyDescent="0.25">
      <c r="K178" s="360"/>
    </row>
    <row r="179" spans="11:11" hidden="1" x14ac:dyDescent="0.25">
      <c r="K179" s="360"/>
    </row>
    <row r="180" spans="11:11" hidden="1" x14ac:dyDescent="0.25">
      <c r="K180" s="360"/>
    </row>
    <row r="181" spans="11:11" hidden="1" x14ac:dyDescent="0.25">
      <c r="K181" s="360"/>
    </row>
    <row r="182" spans="11:11" hidden="1" x14ac:dyDescent="0.25">
      <c r="K182" s="360"/>
    </row>
    <row r="183" spans="11:11" hidden="1" x14ac:dyDescent="0.25">
      <c r="K183" s="360"/>
    </row>
    <row r="184" spans="11:11" hidden="1" x14ac:dyDescent="0.25">
      <c r="K184" s="360"/>
    </row>
    <row r="185" spans="11:11" hidden="1" x14ac:dyDescent="0.25">
      <c r="K185" s="360"/>
    </row>
    <row r="186" spans="11:11" hidden="1" x14ac:dyDescent="0.25">
      <c r="K186" s="360"/>
    </row>
    <row r="187" spans="11:11" hidden="1" x14ac:dyDescent="0.25">
      <c r="K187" s="360"/>
    </row>
    <row r="188" spans="11:11" hidden="1" x14ac:dyDescent="0.25">
      <c r="K188" s="360"/>
    </row>
    <row r="189" spans="11:11" hidden="1" x14ac:dyDescent="0.25">
      <c r="K189" s="360"/>
    </row>
    <row r="190" spans="11:11" hidden="1" x14ac:dyDescent="0.25">
      <c r="K190" s="360"/>
    </row>
    <row r="191" spans="11:11" hidden="1" x14ac:dyDescent="0.25">
      <c r="K191" s="360"/>
    </row>
    <row r="192" spans="11:11" hidden="1" x14ac:dyDescent="0.25">
      <c r="K192" s="360"/>
    </row>
    <row r="193" spans="11:11" hidden="1" x14ac:dyDescent="0.25">
      <c r="K193" s="360"/>
    </row>
    <row r="194" spans="11:11" hidden="1" x14ac:dyDescent="0.25">
      <c r="K194" s="360"/>
    </row>
    <row r="195" spans="11:11" hidden="1" x14ac:dyDescent="0.25">
      <c r="K195" s="360"/>
    </row>
    <row r="196" spans="11:11" hidden="1" x14ac:dyDescent="0.25">
      <c r="K196" s="360"/>
    </row>
    <row r="197" spans="11:11" hidden="1" x14ac:dyDescent="0.25">
      <c r="K197" s="360"/>
    </row>
    <row r="198" spans="11:11" hidden="1" x14ac:dyDescent="0.25">
      <c r="K198" s="360"/>
    </row>
    <row r="199" spans="11:11" hidden="1" x14ac:dyDescent="0.25">
      <c r="K199" s="360"/>
    </row>
    <row r="200" spans="11:11" hidden="1" x14ac:dyDescent="0.25">
      <c r="K200" s="360"/>
    </row>
    <row r="201" spans="11:11" hidden="1" x14ac:dyDescent="0.25">
      <c r="K201" s="360"/>
    </row>
    <row r="202" spans="11:11" hidden="1" x14ac:dyDescent="0.25">
      <c r="K202" s="360"/>
    </row>
    <row r="203" spans="11:11" hidden="1" x14ac:dyDescent="0.25">
      <c r="K203" s="360"/>
    </row>
    <row r="204" spans="11:11" hidden="1" x14ac:dyDescent="0.25">
      <c r="K204" s="360"/>
    </row>
    <row r="205" spans="11:11" hidden="1" x14ac:dyDescent="0.25">
      <c r="K205" s="360"/>
    </row>
    <row r="206" spans="11:11" hidden="1" x14ac:dyDescent="0.25">
      <c r="K206" s="360"/>
    </row>
    <row r="207" spans="11:11" hidden="1" x14ac:dyDescent="0.25">
      <c r="K207" s="360"/>
    </row>
    <row r="208" spans="11:11" hidden="1" x14ac:dyDescent="0.25">
      <c r="K208" s="360"/>
    </row>
    <row r="209" spans="11:11" hidden="1" x14ac:dyDescent="0.25">
      <c r="K209" s="360"/>
    </row>
    <row r="210" spans="11:11" hidden="1" x14ac:dyDescent="0.25">
      <c r="K210" s="360"/>
    </row>
    <row r="211" spans="11:11" hidden="1" x14ac:dyDescent="0.25">
      <c r="K211" s="360"/>
    </row>
    <row r="212" spans="11:11" hidden="1" x14ac:dyDescent="0.25">
      <c r="K212" s="360"/>
    </row>
    <row r="213" spans="11:11" hidden="1" x14ac:dyDescent="0.25">
      <c r="K213" s="360"/>
    </row>
    <row r="214" spans="11:11" hidden="1" x14ac:dyDescent="0.25">
      <c r="K214" s="360"/>
    </row>
    <row r="215" spans="11:11" hidden="1" x14ac:dyDescent="0.25">
      <c r="K215" s="360"/>
    </row>
    <row r="216" spans="11:11" hidden="1" x14ac:dyDescent="0.25">
      <c r="K216" s="360"/>
    </row>
    <row r="217" spans="11:11" hidden="1" x14ac:dyDescent="0.25">
      <c r="K217" s="360"/>
    </row>
    <row r="218" spans="11:11" hidden="1" x14ac:dyDescent="0.25">
      <c r="K218" s="360"/>
    </row>
    <row r="219" spans="11:11" hidden="1" x14ac:dyDescent="0.25">
      <c r="K219" s="360"/>
    </row>
    <row r="220" spans="11:11" hidden="1" x14ac:dyDescent="0.25">
      <c r="K220" s="360"/>
    </row>
    <row r="221" spans="11:11" hidden="1" x14ac:dyDescent="0.25">
      <c r="K221" s="360"/>
    </row>
    <row r="222" spans="11:11" hidden="1" x14ac:dyDescent="0.25">
      <c r="K222" s="360"/>
    </row>
    <row r="223" spans="11:11" hidden="1" x14ac:dyDescent="0.25">
      <c r="K223" s="360"/>
    </row>
    <row r="224" spans="11:11" hidden="1" x14ac:dyDescent="0.25">
      <c r="K224" s="360"/>
    </row>
    <row r="225" spans="11:11" hidden="1" x14ac:dyDescent="0.25">
      <c r="K225" s="360"/>
    </row>
    <row r="226" spans="11:11" hidden="1" x14ac:dyDescent="0.25">
      <c r="K226" s="360"/>
    </row>
    <row r="227" spans="11:11" hidden="1" x14ac:dyDescent="0.25">
      <c r="K227" s="360"/>
    </row>
    <row r="228" spans="11:11" hidden="1" x14ac:dyDescent="0.25">
      <c r="K228" s="360"/>
    </row>
    <row r="229" spans="11:11" hidden="1" x14ac:dyDescent="0.25">
      <c r="K229" s="360"/>
    </row>
    <row r="230" spans="11:11" hidden="1" x14ac:dyDescent="0.25">
      <c r="K230" s="360"/>
    </row>
    <row r="231" spans="11:11" hidden="1" x14ac:dyDescent="0.25">
      <c r="K231" s="360"/>
    </row>
    <row r="232" spans="11:11" hidden="1" x14ac:dyDescent="0.25">
      <c r="K232" s="360"/>
    </row>
    <row r="233" spans="11:11" hidden="1" x14ac:dyDescent="0.25">
      <c r="K233" s="360"/>
    </row>
    <row r="234" spans="11:11" hidden="1" x14ac:dyDescent="0.25">
      <c r="K234" s="360"/>
    </row>
    <row r="235" spans="11:11" hidden="1" x14ac:dyDescent="0.25">
      <c r="K235" s="360"/>
    </row>
    <row r="236" spans="11:11" hidden="1" x14ac:dyDescent="0.25">
      <c r="K236" s="360"/>
    </row>
    <row r="237" spans="11:11" hidden="1" x14ac:dyDescent="0.25">
      <c r="K237" s="360"/>
    </row>
    <row r="238" spans="11:11" hidden="1" x14ac:dyDescent="0.25">
      <c r="K238" s="360"/>
    </row>
    <row r="239" spans="11:11" hidden="1" x14ac:dyDescent="0.25">
      <c r="K239" s="360"/>
    </row>
    <row r="240" spans="11:11" hidden="1" x14ac:dyDescent="0.25">
      <c r="K240" s="360"/>
    </row>
    <row r="241" spans="11:11" hidden="1" x14ac:dyDescent="0.25">
      <c r="K241" s="360"/>
    </row>
    <row r="242" spans="11:11" hidden="1" x14ac:dyDescent="0.25">
      <c r="K242" s="360"/>
    </row>
    <row r="243" spans="11:11" hidden="1" x14ac:dyDescent="0.25">
      <c r="K243" s="360"/>
    </row>
    <row r="244" spans="11:11" hidden="1" x14ac:dyDescent="0.25">
      <c r="K244" s="360"/>
    </row>
    <row r="245" spans="11:11" hidden="1" x14ac:dyDescent="0.25">
      <c r="K245" s="360"/>
    </row>
    <row r="246" spans="11:11" hidden="1" x14ac:dyDescent="0.25">
      <c r="K246" s="360"/>
    </row>
    <row r="247" spans="11:11" hidden="1" x14ac:dyDescent="0.25">
      <c r="K247" s="360"/>
    </row>
    <row r="248" spans="11:11" hidden="1" x14ac:dyDescent="0.25">
      <c r="K248" s="360"/>
    </row>
    <row r="249" spans="11:11" hidden="1" x14ac:dyDescent="0.25">
      <c r="K249" s="360"/>
    </row>
    <row r="250" spans="11:11" hidden="1" x14ac:dyDescent="0.25">
      <c r="K250" s="360"/>
    </row>
    <row r="251" spans="11:11" hidden="1" x14ac:dyDescent="0.25">
      <c r="K251" s="360"/>
    </row>
    <row r="252" spans="11:11" hidden="1" x14ac:dyDescent="0.25">
      <c r="K252" s="360"/>
    </row>
    <row r="253" spans="11:11" hidden="1" x14ac:dyDescent="0.25">
      <c r="K253" s="360"/>
    </row>
    <row r="254" spans="11:11" hidden="1" x14ac:dyDescent="0.25">
      <c r="K254" s="360"/>
    </row>
    <row r="255" spans="11:11" hidden="1" x14ac:dyDescent="0.25">
      <c r="K255" s="360"/>
    </row>
    <row r="256" spans="11:11" hidden="1" x14ac:dyDescent="0.25">
      <c r="K256" s="360"/>
    </row>
    <row r="257" spans="11:11" hidden="1" x14ac:dyDescent="0.25">
      <c r="K257" s="360"/>
    </row>
    <row r="258" spans="11:11" hidden="1" x14ac:dyDescent="0.25">
      <c r="K258" s="360"/>
    </row>
    <row r="259" spans="11:11" hidden="1" x14ac:dyDescent="0.25">
      <c r="K259" s="360"/>
    </row>
    <row r="260" spans="11:11" hidden="1" x14ac:dyDescent="0.25">
      <c r="K260" s="360"/>
    </row>
    <row r="261" spans="11:11" hidden="1" x14ac:dyDescent="0.25">
      <c r="K261" s="360"/>
    </row>
    <row r="262" spans="11:11" hidden="1" x14ac:dyDescent="0.25">
      <c r="K262" s="360"/>
    </row>
    <row r="263" spans="11:11" hidden="1" x14ac:dyDescent="0.25">
      <c r="K263" s="360"/>
    </row>
    <row r="264" spans="11:11" hidden="1" x14ac:dyDescent="0.25">
      <c r="K264" s="360"/>
    </row>
    <row r="265" spans="11:11" hidden="1" x14ac:dyDescent="0.25">
      <c r="K265" s="360"/>
    </row>
    <row r="266" spans="11:11" hidden="1" x14ac:dyDescent="0.25">
      <c r="K266" s="360"/>
    </row>
    <row r="267" spans="11:11" hidden="1" x14ac:dyDescent="0.25">
      <c r="K267" s="360"/>
    </row>
    <row r="268" spans="11:11" hidden="1" x14ac:dyDescent="0.25">
      <c r="K268" s="360"/>
    </row>
    <row r="269" spans="11:11" hidden="1" x14ac:dyDescent="0.25">
      <c r="K269" s="360"/>
    </row>
    <row r="270" spans="11:11" hidden="1" x14ac:dyDescent="0.25">
      <c r="K270" s="360"/>
    </row>
    <row r="271" spans="11:11" hidden="1" x14ac:dyDescent="0.25">
      <c r="K271" s="360"/>
    </row>
    <row r="272" spans="11:11" hidden="1" x14ac:dyDescent="0.25">
      <c r="K272" s="360"/>
    </row>
    <row r="273" spans="11:11" hidden="1" x14ac:dyDescent="0.25">
      <c r="K273" s="360"/>
    </row>
    <row r="274" spans="11:11" hidden="1" x14ac:dyDescent="0.25">
      <c r="K274" s="360"/>
    </row>
    <row r="275" spans="11:11" hidden="1" x14ac:dyDescent="0.25">
      <c r="K275" s="360"/>
    </row>
    <row r="276" spans="11:11" hidden="1" x14ac:dyDescent="0.25">
      <c r="K276" s="360"/>
    </row>
    <row r="277" spans="11:11" hidden="1" x14ac:dyDescent="0.25">
      <c r="K277" s="360"/>
    </row>
    <row r="278" spans="11:11" hidden="1" x14ac:dyDescent="0.25">
      <c r="K278" s="360"/>
    </row>
    <row r="279" spans="11:11" hidden="1" x14ac:dyDescent="0.25">
      <c r="K279" s="360"/>
    </row>
    <row r="280" spans="11:11" hidden="1" x14ac:dyDescent="0.25">
      <c r="K280" s="360"/>
    </row>
    <row r="281" spans="11:11" hidden="1" x14ac:dyDescent="0.25">
      <c r="K281" s="360"/>
    </row>
    <row r="282" spans="11:11" hidden="1" x14ac:dyDescent="0.25">
      <c r="K282" s="360"/>
    </row>
    <row r="283" spans="11:11" hidden="1" x14ac:dyDescent="0.25">
      <c r="K283" s="360"/>
    </row>
    <row r="284" spans="11:11" hidden="1" x14ac:dyDescent="0.25">
      <c r="K284" s="360"/>
    </row>
    <row r="285" spans="11:11" hidden="1" x14ac:dyDescent="0.25">
      <c r="K285" s="360"/>
    </row>
    <row r="286" spans="11:11" hidden="1" x14ac:dyDescent="0.25">
      <c r="K286" s="360"/>
    </row>
    <row r="287" spans="11:11" hidden="1" x14ac:dyDescent="0.25">
      <c r="K287" s="360"/>
    </row>
    <row r="288" spans="11:11" hidden="1" x14ac:dyDescent="0.25">
      <c r="K288" s="360"/>
    </row>
    <row r="289" spans="11:11" hidden="1" x14ac:dyDescent="0.25">
      <c r="K289" s="360"/>
    </row>
    <row r="290" spans="11:11" hidden="1" x14ac:dyDescent="0.25">
      <c r="K290" s="360"/>
    </row>
    <row r="291" spans="11:11" hidden="1" x14ac:dyDescent="0.25">
      <c r="K291" s="360"/>
    </row>
    <row r="292" spans="11:11" hidden="1" x14ac:dyDescent="0.25">
      <c r="K292" s="360"/>
    </row>
    <row r="293" spans="11:11" hidden="1" x14ac:dyDescent="0.25">
      <c r="K293" s="360"/>
    </row>
    <row r="294" spans="11:11" hidden="1" x14ac:dyDescent="0.25">
      <c r="K294" s="360"/>
    </row>
    <row r="295" spans="11:11" hidden="1" x14ac:dyDescent="0.25">
      <c r="K295" s="360"/>
    </row>
    <row r="296" spans="11:11" hidden="1" x14ac:dyDescent="0.25">
      <c r="K296" s="360"/>
    </row>
    <row r="297" spans="11:11" hidden="1" x14ac:dyDescent="0.25">
      <c r="K297" s="360"/>
    </row>
    <row r="298" spans="11:11" hidden="1" x14ac:dyDescent="0.25">
      <c r="K298" s="360"/>
    </row>
    <row r="299" spans="11:11" hidden="1" x14ac:dyDescent="0.25">
      <c r="K299" s="360"/>
    </row>
    <row r="300" spans="11:11" hidden="1" x14ac:dyDescent="0.25">
      <c r="K300" s="360"/>
    </row>
    <row r="301" spans="11:11" hidden="1" x14ac:dyDescent="0.25">
      <c r="K301" s="360"/>
    </row>
    <row r="302" spans="11:11" hidden="1" x14ac:dyDescent="0.25">
      <c r="K302" s="360"/>
    </row>
    <row r="303" spans="11:11" hidden="1" x14ac:dyDescent="0.25">
      <c r="K303" s="360"/>
    </row>
    <row r="304" spans="11:11" hidden="1" x14ac:dyDescent="0.25">
      <c r="K304" s="360"/>
    </row>
    <row r="305" spans="11:11" hidden="1" x14ac:dyDescent="0.25">
      <c r="K305" s="360"/>
    </row>
    <row r="306" spans="11:11" hidden="1" x14ac:dyDescent="0.25">
      <c r="K306" s="360"/>
    </row>
    <row r="307" spans="11:11" hidden="1" x14ac:dyDescent="0.25">
      <c r="K307" s="360"/>
    </row>
    <row r="308" spans="11:11" hidden="1" x14ac:dyDescent="0.25">
      <c r="K308" s="360"/>
    </row>
    <row r="309" spans="11:11" hidden="1" x14ac:dyDescent="0.25">
      <c r="K309" s="360"/>
    </row>
    <row r="310" spans="11:11" hidden="1" x14ac:dyDescent="0.25">
      <c r="K310" s="360"/>
    </row>
    <row r="311" spans="11:11" hidden="1" x14ac:dyDescent="0.25">
      <c r="K311" s="360"/>
    </row>
    <row r="312" spans="11:11" hidden="1" x14ac:dyDescent="0.25">
      <c r="K312" s="360"/>
    </row>
    <row r="313" spans="11:11" hidden="1" x14ac:dyDescent="0.25">
      <c r="K313" s="360"/>
    </row>
    <row r="314" spans="11:11" hidden="1" x14ac:dyDescent="0.25">
      <c r="K314" s="360"/>
    </row>
    <row r="315" spans="11:11" hidden="1" x14ac:dyDescent="0.25">
      <c r="K315" s="360"/>
    </row>
    <row r="316" spans="11:11" hidden="1" x14ac:dyDescent="0.25">
      <c r="K316" s="360"/>
    </row>
    <row r="317" spans="11:11" hidden="1" x14ac:dyDescent="0.25">
      <c r="K317" s="360"/>
    </row>
    <row r="318" spans="11:11" hidden="1" x14ac:dyDescent="0.25">
      <c r="K318" s="360"/>
    </row>
    <row r="319" spans="11:11" hidden="1" x14ac:dyDescent="0.25">
      <c r="K319" s="360"/>
    </row>
    <row r="320" spans="11:11" hidden="1" x14ac:dyDescent="0.25">
      <c r="K320" s="360"/>
    </row>
    <row r="321" spans="11:11" hidden="1" x14ac:dyDescent="0.25">
      <c r="K321" s="360"/>
    </row>
    <row r="322" spans="11:11" hidden="1" x14ac:dyDescent="0.25">
      <c r="K322" s="360"/>
    </row>
    <row r="323" spans="11:11" hidden="1" x14ac:dyDescent="0.25">
      <c r="K323" s="360"/>
    </row>
    <row r="324" spans="11:11" hidden="1" x14ac:dyDescent="0.25">
      <c r="K324" s="360"/>
    </row>
    <row r="325" spans="11:11" hidden="1" x14ac:dyDescent="0.25">
      <c r="K325" s="360"/>
    </row>
    <row r="326" spans="11:11" hidden="1" x14ac:dyDescent="0.25">
      <c r="K326" s="360"/>
    </row>
    <row r="327" spans="11:11" hidden="1" x14ac:dyDescent="0.25">
      <c r="K327" s="360"/>
    </row>
    <row r="328" spans="11:11" hidden="1" x14ac:dyDescent="0.25">
      <c r="K328" s="360"/>
    </row>
    <row r="329" spans="11:11" hidden="1" x14ac:dyDescent="0.25">
      <c r="K329" s="360"/>
    </row>
    <row r="330" spans="11:11" hidden="1" x14ac:dyDescent="0.25">
      <c r="K330" s="360"/>
    </row>
    <row r="331" spans="11:11" hidden="1" x14ac:dyDescent="0.25">
      <c r="K331" s="360"/>
    </row>
    <row r="332" spans="11:11" hidden="1" x14ac:dyDescent="0.25">
      <c r="K332" s="360"/>
    </row>
    <row r="333" spans="11:11" hidden="1" x14ac:dyDescent="0.25">
      <c r="K333" s="360"/>
    </row>
    <row r="334" spans="11:11" hidden="1" x14ac:dyDescent="0.25">
      <c r="K334" s="360"/>
    </row>
    <row r="335" spans="11:11" hidden="1" x14ac:dyDescent="0.25">
      <c r="K335" s="360"/>
    </row>
    <row r="336" spans="11:11" hidden="1" x14ac:dyDescent="0.25">
      <c r="K336" s="360"/>
    </row>
    <row r="337" spans="11:11" hidden="1" x14ac:dyDescent="0.25">
      <c r="K337" s="360"/>
    </row>
    <row r="338" spans="11:11" hidden="1" x14ac:dyDescent="0.25">
      <c r="K338" s="360"/>
    </row>
    <row r="339" spans="11:11" hidden="1" x14ac:dyDescent="0.25">
      <c r="K339" s="360"/>
    </row>
    <row r="340" spans="11:11" hidden="1" x14ac:dyDescent="0.25">
      <c r="K340" s="360"/>
    </row>
    <row r="341" spans="11:11" hidden="1" x14ac:dyDescent="0.25">
      <c r="K341" s="360"/>
    </row>
    <row r="342" spans="11:11" hidden="1" x14ac:dyDescent="0.25">
      <c r="K342" s="360"/>
    </row>
    <row r="343" spans="11:11" hidden="1" x14ac:dyDescent="0.25">
      <c r="K343" s="360"/>
    </row>
    <row r="344" spans="11:11" hidden="1" x14ac:dyDescent="0.25">
      <c r="K344" s="360"/>
    </row>
    <row r="345" spans="11:11" hidden="1" x14ac:dyDescent="0.25">
      <c r="K345" s="360"/>
    </row>
    <row r="346" spans="11:11" hidden="1" x14ac:dyDescent="0.25">
      <c r="K346" s="360"/>
    </row>
    <row r="347" spans="11:11" hidden="1" x14ac:dyDescent="0.25">
      <c r="K347" s="360"/>
    </row>
    <row r="348" spans="11:11" hidden="1" x14ac:dyDescent="0.25">
      <c r="K348" s="360"/>
    </row>
    <row r="349" spans="11:11" hidden="1" x14ac:dyDescent="0.25">
      <c r="K349" s="360"/>
    </row>
    <row r="350" spans="11:11" hidden="1" x14ac:dyDescent="0.25">
      <c r="K350" s="360"/>
    </row>
    <row r="351" spans="11:11" hidden="1" x14ac:dyDescent="0.25">
      <c r="K351" s="360"/>
    </row>
    <row r="352" spans="11:11" hidden="1" x14ac:dyDescent="0.25">
      <c r="K352" s="360"/>
    </row>
    <row r="353" spans="11:11" hidden="1" x14ac:dyDescent="0.25">
      <c r="K353" s="360"/>
    </row>
    <row r="354" spans="11:11" hidden="1" x14ac:dyDescent="0.25">
      <c r="K354" s="360"/>
    </row>
    <row r="355" spans="11:11" hidden="1" x14ac:dyDescent="0.25">
      <c r="K355" s="360"/>
    </row>
    <row r="356" spans="11:11" hidden="1" x14ac:dyDescent="0.25">
      <c r="K356" s="360"/>
    </row>
    <row r="357" spans="11:11" hidden="1" x14ac:dyDescent="0.25">
      <c r="K357" s="360"/>
    </row>
    <row r="358" spans="11:11" hidden="1" x14ac:dyDescent="0.25">
      <c r="K358" s="360"/>
    </row>
    <row r="359" spans="11:11" hidden="1" x14ac:dyDescent="0.25">
      <c r="K359" s="360"/>
    </row>
    <row r="360" spans="11:11" hidden="1" x14ac:dyDescent="0.25">
      <c r="K360" s="360"/>
    </row>
    <row r="361" spans="11:11" hidden="1" x14ac:dyDescent="0.25">
      <c r="K361" s="360"/>
    </row>
    <row r="362" spans="11:11" hidden="1" x14ac:dyDescent="0.25">
      <c r="K362" s="360"/>
    </row>
    <row r="363" spans="11:11" hidden="1" x14ac:dyDescent="0.25">
      <c r="K363" s="360"/>
    </row>
    <row r="364" spans="11:11" hidden="1" x14ac:dyDescent="0.25">
      <c r="K364" s="360"/>
    </row>
    <row r="365" spans="11:11" hidden="1" x14ac:dyDescent="0.25">
      <c r="K365" s="360"/>
    </row>
    <row r="366" spans="11:11" hidden="1" x14ac:dyDescent="0.25">
      <c r="K366" s="360"/>
    </row>
    <row r="367" spans="11:11" hidden="1" x14ac:dyDescent="0.25">
      <c r="K367" s="360"/>
    </row>
    <row r="368" spans="11:11" hidden="1" x14ac:dyDescent="0.25">
      <c r="K368" s="360"/>
    </row>
    <row r="369" spans="11:11" hidden="1" x14ac:dyDescent="0.25">
      <c r="K369" s="360"/>
    </row>
    <row r="370" spans="11:11" hidden="1" x14ac:dyDescent="0.25">
      <c r="K370" s="360"/>
    </row>
    <row r="371" spans="11:11" hidden="1" x14ac:dyDescent="0.25">
      <c r="K371" s="360"/>
    </row>
    <row r="372" spans="11:11" hidden="1" x14ac:dyDescent="0.25">
      <c r="K372" s="360"/>
    </row>
    <row r="373" spans="11:11" hidden="1" x14ac:dyDescent="0.25">
      <c r="K373" s="360"/>
    </row>
    <row r="374" spans="11:11" hidden="1" x14ac:dyDescent="0.25">
      <c r="K374" s="360"/>
    </row>
    <row r="375" spans="11:11" hidden="1" x14ac:dyDescent="0.25">
      <c r="K375" s="360"/>
    </row>
    <row r="376" spans="11:11" hidden="1" x14ac:dyDescent="0.25">
      <c r="K376" s="360"/>
    </row>
    <row r="377" spans="11:11" hidden="1" x14ac:dyDescent="0.25">
      <c r="K377" s="360"/>
    </row>
    <row r="378" spans="11:11" hidden="1" x14ac:dyDescent="0.25">
      <c r="K378" s="360"/>
    </row>
    <row r="379" spans="11:11" hidden="1" x14ac:dyDescent="0.25">
      <c r="K379" s="360"/>
    </row>
    <row r="380" spans="11:11" hidden="1" x14ac:dyDescent="0.25">
      <c r="K380" s="360"/>
    </row>
    <row r="381" spans="11:11" hidden="1" x14ac:dyDescent="0.25">
      <c r="K381" s="360"/>
    </row>
    <row r="382" spans="11:11" hidden="1" x14ac:dyDescent="0.25">
      <c r="K382" s="360"/>
    </row>
    <row r="383" spans="11:11" hidden="1" x14ac:dyDescent="0.25">
      <c r="K383" s="360"/>
    </row>
    <row r="384" spans="11:11" hidden="1" x14ac:dyDescent="0.25">
      <c r="K384" s="360"/>
    </row>
    <row r="385" spans="11:11" hidden="1" x14ac:dyDescent="0.25">
      <c r="K385" s="360"/>
    </row>
    <row r="386" spans="11:11" hidden="1" x14ac:dyDescent="0.25">
      <c r="K386" s="360"/>
    </row>
    <row r="387" spans="11:11" hidden="1" x14ac:dyDescent="0.25">
      <c r="K387" s="360"/>
    </row>
    <row r="388" spans="11:11" hidden="1" x14ac:dyDescent="0.25">
      <c r="K388" s="360"/>
    </row>
    <row r="389" spans="11:11" hidden="1" x14ac:dyDescent="0.25">
      <c r="K389" s="360"/>
    </row>
    <row r="390" spans="11:11" hidden="1" x14ac:dyDescent="0.25">
      <c r="K390" s="360"/>
    </row>
    <row r="391" spans="11:11" hidden="1" x14ac:dyDescent="0.25">
      <c r="K391" s="360"/>
    </row>
    <row r="392" spans="11:11" hidden="1" x14ac:dyDescent="0.25">
      <c r="K392" s="360"/>
    </row>
    <row r="393" spans="11:11" hidden="1" x14ac:dyDescent="0.25">
      <c r="K393" s="360"/>
    </row>
    <row r="394" spans="11:11" hidden="1" x14ac:dyDescent="0.25">
      <c r="K394" s="360"/>
    </row>
    <row r="395" spans="11:11" hidden="1" x14ac:dyDescent="0.25">
      <c r="K395" s="360"/>
    </row>
    <row r="396" spans="11:11" hidden="1" x14ac:dyDescent="0.25">
      <c r="K396" s="360"/>
    </row>
    <row r="397" spans="11:11" hidden="1" x14ac:dyDescent="0.25">
      <c r="K397" s="360"/>
    </row>
    <row r="398" spans="11:11" hidden="1" x14ac:dyDescent="0.25">
      <c r="K398" s="360"/>
    </row>
    <row r="399" spans="11:11" hidden="1" x14ac:dyDescent="0.25">
      <c r="K399" s="360"/>
    </row>
    <row r="400" spans="11:11" hidden="1" x14ac:dyDescent="0.25">
      <c r="K400" s="360"/>
    </row>
    <row r="401" spans="11:11" hidden="1" x14ac:dyDescent="0.25">
      <c r="K401" s="360"/>
    </row>
    <row r="402" spans="11:11" hidden="1" x14ac:dyDescent="0.25">
      <c r="K402" s="360"/>
    </row>
    <row r="403" spans="11:11" hidden="1" x14ac:dyDescent="0.25">
      <c r="K403" s="360"/>
    </row>
    <row r="404" spans="11:11" hidden="1" x14ac:dyDescent="0.25">
      <c r="K404" s="360"/>
    </row>
    <row r="405" spans="11:11" hidden="1" x14ac:dyDescent="0.25">
      <c r="K405" s="360"/>
    </row>
    <row r="406" spans="11:11" hidden="1" x14ac:dyDescent="0.25">
      <c r="K406" s="360"/>
    </row>
    <row r="407" spans="11:11" hidden="1" x14ac:dyDescent="0.25">
      <c r="K407" s="360"/>
    </row>
    <row r="408" spans="11:11" hidden="1" x14ac:dyDescent="0.25">
      <c r="K408" s="360"/>
    </row>
    <row r="409" spans="11:11" hidden="1" x14ac:dyDescent="0.25">
      <c r="K409" s="360"/>
    </row>
    <row r="410" spans="11:11" hidden="1" x14ac:dyDescent="0.25">
      <c r="K410" s="360"/>
    </row>
    <row r="411" spans="11:11" hidden="1" x14ac:dyDescent="0.25">
      <c r="K411" s="360"/>
    </row>
    <row r="412" spans="11:11" hidden="1" x14ac:dyDescent="0.25">
      <c r="K412" s="360"/>
    </row>
    <row r="413" spans="11:11" hidden="1" x14ac:dyDescent="0.25">
      <c r="K413" s="360"/>
    </row>
    <row r="414" spans="11:11" hidden="1" x14ac:dyDescent="0.25">
      <c r="K414" s="360"/>
    </row>
    <row r="415" spans="11:11" hidden="1" x14ac:dyDescent="0.25">
      <c r="K415" s="360"/>
    </row>
    <row r="416" spans="11:11" hidden="1" x14ac:dyDescent="0.25">
      <c r="K416" s="360"/>
    </row>
    <row r="417" spans="11:11" hidden="1" x14ac:dyDescent="0.25">
      <c r="K417" s="360"/>
    </row>
    <row r="418" spans="11:11" hidden="1" x14ac:dyDescent="0.25">
      <c r="K418" s="360"/>
    </row>
    <row r="419" spans="11:11" hidden="1" x14ac:dyDescent="0.25">
      <c r="K419" s="360"/>
    </row>
    <row r="420" spans="11:11" hidden="1" x14ac:dyDescent="0.25">
      <c r="K420" s="360"/>
    </row>
    <row r="421" spans="11:11" hidden="1" x14ac:dyDescent="0.25">
      <c r="K421" s="360"/>
    </row>
    <row r="422" spans="11:11" hidden="1" x14ac:dyDescent="0.25">
      <c r="K422" s="360"/>
    </row>
    <row r="423" spans="11:11" hidden="1" x14ac:dyDescent="0.25">
      <c r="K423" s="360"/>
    </row>
    <row r="424" spans="11:11" hidden="1" x14ac:dyDescent="0.25">
      <c r="K424" s="360"/>
    </row>
    <row r="425" spans="11:11" hidden="1" x14ac:dyDescent="0.25">
      <c r="K425" s="360"/>
    </row>
    <row r="426" spans="11:11" hidden="1" x14ac:dyDescent="0.25">
      <c r="K426" s="360"/>
    </row>
    <row r="427" spans="11:11" hidden="1" x14ac:dyDescent="0.25">
      <c r="K427" s="360"/>
    </row>
    <row r="428" spans="11:11" hidden="1" x14ac:dyDescent="0.25">
      <c r="K428" s="360"/>
    </row>
    <row r="429" spans="11:11" hidden="1" x14ac:dyDescent="0.25">
      <c r="K429" s="360"/>
    </row>
    <row r="430" spans="11:11" hidden="1" x14ac:dyDescent="0.25">
      <c r="K430" s="360"/>
    </row>
    <row r="431" spans="11:11" hidden="1" x14ac:dyDescent="0.25">
      <c r="K431" s="360"/>
    </row>
    <row r="432" spans="11:11" hidden="1" x14ac:dyDescent="0.25">
      <c r="K432" s="360"/>
    </row>
    <row r="433" spans="11:11" hidden="1" x14ac:dyDescent="0.25">
      <c r="K433" s="360"/>
    </row>
    <row r="434" spans="11:11" hidden="1" x14ac:dyDescent="0.25">
      <c r="K434" s="360"/>
    </row>
    <row r="435" spans="11:11" hidden="1" x14ac:dyDescent="0.25">
      <c r="K435" s="360"/>
    </row>
    <row r="436" spans="11:11" hidden="1" x14ac:dyDescent="0.25">
      <c r="K436" s="360"/>
    </row>
    <row r="437" spans="11:11" hidden="1" x14ac:dyDescent="0.25">
      <c r="K437" s="360"/>
    </row>
    <row r="438" spans="11:11" hidden="1" x14ac:dyDescent="0.25">
      <c r="K438" s="360"/>
    </row>
    <row r="439" spans="11:11" hidden="1" x14ac:dyDescent="0.25">
      <c r="K439" s="360"/>
    </row>
    <row r="440" spans="11:11" hidden="1" x14ac:dyDescent="0.25">
      <c r="K440" s="360"/>
    </row>
    <row r="441" spans="11:11" hidden="1" x14ac:dyDescent="0.25">
      <c r="K441" s="360"/>
    </row>
    <row r="442" spans="11:11" hidden="1" x14ac:dyDescent="0.25">
      <c r="K442" s="360"/>
    </row>
    <row r="443" spans="11:11" hidden="1" x14ac:dyDescent="0.25">
      <c r="K443" s="360"/>
    </row>
    <row r="444" spans="11:11" hidden="1" x14ac:dyDescent="0.25">
      <c r="K444" s="360"/>
    </row>
    <row r="445" spans="11:11" hidden="1" x14ac:dyDescent="0.25">
      <c r="K445" s="360"/>
    </row>
    <row r="446" spans="11:11" hidden="1" x14ac:dyDescent="0.25">
      <c r="K446" s="360"/>
    </row>
    <row r="447" spans="11:11" hidden="1" x14ac:dyDescent="0.25">
      <c r="K447" s="360"/>
    </row>
    <row r="448" spans="11:11" hidden="1" x14ac:dyDescent="0.25">
      <c r="K448" s="360"/>
    </row>
    <row r="449" spans="11:11" hidden="1" x14ac:dyDescent="0.25">
      <c r="K449" s="360"/>
    </row>
    <row r="450" spans="11:11" hidden="1" x14ac:dyDescent="0.25">
      <c r="K450" s="360"/>
    </row>
    <row r="451" spans="11:11" hidden="1" x14ac:dyDescent="0.25">
      <c r="K451" s="360"/>
    </row>
    <row r="452" spans="11:11" hidden="1" x14ac:dyDescent="0.25">
      <c r="K452" s="360"/>
    </row>
    <row r="453" spans="11:11" hidden="1" x14ac:dyDescent="0.25">
      <c r="K453" s="360"/>
    </row>
    <row r="454" spans="11:11" hidden="1" x14ac:dyDescent="0.25">
      <c r="K454" s="360"/>
    </row>
    <row r="455" spans="11:11" hidden="1" x14ac:dyDescent="0.25">
      <c r="K455" s="360"/>
    </row>
    <row r="456" spans="11:11" hidden="1" x14ac:dyDescent="0.25">
      <c r="K456" s="360"/>
    </row>
    <row r="457" spans="11:11" hidden="1" x14ac:dyDescent="0.25">
      <c r="K457" s="360"/>
    </row>
    <row r="458" spans="11:11" hidden="1" x14ac:dyDescent="0.25">
      <c r="K458" s="360"/>
    </row>
    <row r="459" spans="11:11" hidden="1" x14ac:dyDescent="0.25">
      <c r="K459" s="360"/>
    </row>
    <row r="460" spans="11:11" hidden="1" x14ac:dyDescent="0.25">
      <c r="K460" s="360"/>
    </row>
    <row r="461" spans="11:11" hidden="1" x14ac:dyDescent="0.25">
      <c r="K461" s="360"/>
    </row>
    <row r="462" spans="11:11" hidden="1" x14ac:dyDescent="0.25">
      <c r="K462" s="360"/>
    </row>
    <row r="463" spans="11:11" hidden="1" x14ac:dyDescent="0.25">
      <c r="K463" s="360"/>
    </row>
    <row r="464" spans="11:11" hidden="1" x14ac:dyDescent="0.25">
      <c r="K464" s="360"/>
    </row>
    <row r="465" spans="11:11" hidden="1" x14ac:dyDescent="0.25">
      <c r="K465" s="360"/>
    </row>
    <row r="466" spans="11:11" hidden="1" x14ac:dyDescent="0.25">
      <c r="K466" s="360"/>
    </row>
    <row r="467" spans="11:11" hidden="1" x14ac:dyDescent="0.25">
      <c r="K467" s="360"/>
    </row>
    <row r="468" spans="11:11" hidden="1" x14ac:dyDescent="0.25">
      <c r="K468" s="360"/>
    </row>
    <row r="469" spans="11:11" hidden="1" x14ac:dyDescent="0.25">
      <c r="K469" s="360"/>
    </row>
    <row r="470" spans="11:11" hidden="1" x14ac:dyDescent="0.25">
      <c r="K470" s="360"/>
    </row>
    <row r="471" spans="11:11" hidden="1" x14ac:dyDescent="0.25">
      <c r="K471" s="360"/>
    </row>
    <row r="472" spans="11:11" hidden="1" x14ac:dyDescent="0.25">
      <c r="K472" s="360"/>
    </row>
    <row r="473" spans="11:11" hidden="1" x14ac:dyDescent="0.25">
      <c r="K473" s="360"/>
    </row>
    <row r="474" spans="11:11" hidden="1" x14ac:dyDescent="0.25">
      <c r="K474" s="360"/>
    </row>
    <row r="475" spans="11:11" hidden="1" x14ac:dyDescent="0.25">
      <c r="K475" s="360"/>
    </row>
    <row r="476" spans="11:11" hidden="1" x14ac:dyDescent="0.25">
      <c r="K476" s="360"/>
    </row>
    <row r="477" spans="11:11" hidden="1" x14ac:dyDescent="0.25">
      <c r="K477" s="360"/>
    </row>
    <row r="478" spans="11:11" hidden="1" x14ac:dyDescent="0.25">
      <c r="K478" s="360"/>
    </row>
    <row r="479" spans="11:11" hidden="1" x14ac:dyDescent="0.25">
      <c r="K479" s="360"/>
    </row>
    <row r="480" spans="11:11" hidden="1" x14ac:dyDescent="0.25">
      <c r="K480" s="360"/>
    </row>
    <row r="481" spans="11:11" hidden="1" x14ac:dyDescent="0.25">
      <c r="K481" s="360"/>
    </row>
    <row r="482" spans="11:11" hidden="1" x14ac:dyDescent="0.25">
      <c r="K482" s="360"/>
    </row>
    <row r="483" spans="11:11" hidden="1" x14ac:dyDescent="0.25">
      <c r="K483" s="360"/>
    </row>
    <row r="484" spans="11:11" hidden="1" x14ac:dyDescent="0.25">
      <c r="K484" s="360"/>
    </row>
    <row r="485" spans="11:11" hidden="1" x14ac:dyDescent="0.25">
      <c r="K485" s="360"/>
    </row>
    <row r="486" spans="11:11" hidden="1" x14ac:dyDescent="0.25">
      <c r="K486" s="360"/>
    </row>
    <row r="487" spans="11:11" hidden="1" x14ac:dyDescent="0.25">
      <c r="K487" s="360"/>
    </row>
    <row r="488" spans="11:11" hidden="1" x14ac:dyDescent="0.25">
      <c r="K488" s="360"/>
    </row>
    <row r="489" spans="11:11" hidden="1" x14ac:dyDescent="0.25">
      <c r="K489" s="360"/>
    </row>
    <row r="490" spans="11:11" hidden="1" x14ac:dyDescent="0.25">
      <c r="K490" s="360"/>
    </row>
    <row r="491" spans="11:11" hidden="1" x14ac:dyDescent="0.25">
      <c r="K491" s="360"/>
    </row>
    <row r="492" spans="11:11" hidden="1" x14ac:dyDescent="0.25">
      <c r="K492" s="360"/>
    </row>
    <row r="493" spans="11:11" hidden="1" x14ac:dyDescent="0.25">
      <c r="K493" s="360"/>
    </row>
    <row r="494" spans="11:11" hidden="1" x14ac:dyDescent="0.25">
      <c r="K494" s="360"/>
    </row>
    <row r="495" spans="11:11" hidden="1" x14ac:dyDescent="0.25">
      <c r="K495" s="360"/>
    </row>
    <row r="496" spans="11:11" hidden="1" x14ac:dyDescent="0.25">
      <c r="K496" s="360"/>
    </row>
    <row r="497" spans="11:11" hidden="1" x14ac:dyDescent="0.25">
      <c r="K497" s="360"/>
    </row>
    <row r="498" spans="11:11" hidden="1" x14ac:dyDescent="0.25">
      <c r="K498" s="360"/>
    </row>
    <row r="499" spans="11:11" hidden="1" x14ac:dyDescent="0.25">
      <c r="K499" s="360"/>
    </row>
    <row r="500" spans="11:11" hidden="1" x14ac:dyDescent="0.25">
      <c r="K500" s="360"/>
    </row>
    <row r="501" spans="11:11" hidden="1" x14ac:dyDescent="0.25">
      <c r="K501" s="360"/>
    </row>
    <row r="502" spans="11:11" hidden="1" x14ac:dyDescent="0.25">
      <c r="K502" s="360"/>
    </row>
    <row r="503" spans="11:11" hidden="1" x14ac:dyDescent="0.25">
      <c r="K503" s="360"/>
    </row>
    <row r="504" spans="11:11" hidden="1" x14ac:dyDescent="0.25">
      <c r="K504" s="360"/>
    </row>
    <row r="505" spans="11:11" hidden="1" x14ac:dyDescent="0.25">
      <c r="K505" s="360"/>
    </row>
    <row r="506" spans="11:11" hidden="1" x14ac:dyDescent="0.25">
      <c r="K506" s="360"/>
    </row>
    <row r="507" spans="11:11" hidden="1" x14ac:dyDescent="0.25">
      <c r="K507" s="360"/>
    </row>
    <row r="508" spans="11:11" hidden="1" x14ac:dyDescent="0.25">
      <c r="K508" s="360"/>
    </row>
    <row r="509" spans="11:11" hidden="1" x14ac:dyDescent="0.25">
      <c r="K509" s="360"/>
    </row>
    <row r="510" spans="11:11" hidden="1" x14ac:dyDescent="0.25">
      <c r="K510" s="360"/>
    </row>
    <row r="511" spans="11:11" hidden="1" x14ac:dyDescent="0.25">
      <c r="K511" s="360"/>
    </row>
    <row r="512" spans="11:11" hidden="1" x14ac:dyDescent="0.25">
      <c r="K512" s="360"/>
    </row>
    <row r="513" spans="11:11" hidden="1" x14ac:dyDescent="0.25">
      <c r="K513" s="360"/>
    </row>
    <row r="514" spans="11:11" hidden="1" x14ac:dyDescent="0.25">
      <c r="K514" s="360"/>
    </row>
    <row r="515" spans="11:11" hidden="1" x14ac:dyDescent="0.25">
      <c r="K515" s="360"/>
    </row>
    <row r="516" spans="11:11" hidden="1" x14ac:dyDescent="0.25">
      <c r="K516" s="360"/>
    </row>
    <row r="517" spans="11:11" hidden="1" x14ac:dyDescent="0.25">
      <c r="K517" s="360"/>
    </row>
    <row r="518" spans="11:11" hidden="1" x14ac:dyDescent="0.25">
      <c r="K518" s="360"/>
    </row>
    <row r="519" spans="11:11" hidden="1" x14ac:dyDescent="0.25">
      <c r="K519" s="360"/>
    </row>
    <row r="520" spans="11:11" hidden="1" x14ac:dyDescent="0.25">
      <c r="K520" s="360"/>
    </row>
    <row r="521" spans="11:11" hidden="1" x14ac:dyDescent="0.25">
      <c r="K521" s="360"/>
    </row>
    <row r="522" spans="11:11" hidden="1" x14ac:dyDescent="0.25">
      <c r="K522" s="360"/>
    </row>
    <row r="523" spans="11:11" hidden="1" x14ac:dyDescent="0.25">
      <c r="K523" s="360"/>
    </row>
    <row r="524" spans="11:11" hidden="1" x14ac:dyDescent="0.25">
      <c r="K524" s="360"/>
    </row>
    <row r="525" spans="11:11" hidden="1" x14ac:dyDescent="0.25">
      <c r="K525" s="360"/>
    </row>
    <row r="526" spans="11:11" hidden="1" x14ac:dyDescent="0.25">
      <c r="K526" s="360"/>
    </row>
    <row r="527" spans="11:11" hidden="1" x14ac:dyDescent="0.25">
      <c r="K527" s="360"/>
    </row>
    <row r="528" spans="11:11" hidden="1" x14ac:dyDescent="0.25">
      <c r="K528" s="360"/>
    </row>
    <row r="529" spans="11:11" hidden="1" x14ac:dyDescent="0.25">
      <c r="K529" s="360"/>
    </row>
    <row r="530" spans="11:11" hidden="1" x14ac:dyDescent="0.25">
      <c r="K530" s="360"/>
    </row>
    <row r="531" spans="11:11" hidden="1" x14ac:dyDescent="0.25">
      <c r="K531" s="360"/>
    </row>
    <row r="532" spans="11:11" hidden="1" x14ac:dyDescent="0.25">
      <c r="K532" s="360"/>
    </row>
    <row r="533" spans="11:11" hidden="1" x14ac:dyDescent="0.25">
      <c r="K533" s="360"/>
    </row>
    <row r="534" spans="11:11" hidden="1" x14ac:dyDescent="0.25">
      <c r="K534" s="360"/>
    </row>
    <row r="535" spans="11:11" hidden="1" x14ac:dyDescent="0.25">
      <c r="K535" s="360"/>
    </row>
    <row r="536" spans="11:11" hidden="1" x14ac:dyDescent="0.25">
      <c r="K536" s="360"/>
    </row>
    <row r="537" spans="11:11" hidden="1" x14ac:dyDescent="0.25">
      <c r="K537" s="360"/>
    </row>
    <row r="538" spans="11:11" hidden="1" x14ac:dyDescent="0.25">
      <c r="K538" s="360"/>
    </row>
    <row r="539" spans="11:11" hidden="1" x14ac:dyDescent="0.25">
      <c r="K539" s="360"/>
    </row>
    <row r="540" spans="11:11" hidden="1" x14ac:dyDescent="0.25">
      <c r="K540" s="360"/>
    </row>
    <row r="541" spans="11:11" hidden="1" x14ac:dyDescent="0.25">
      <c r="K541" s="360"/>
    </row>
    <row r="542" spans="11:11" hidden="1" x14ac:dyDescent="0.25">
      <c r="K542" s="360"/>
    </row>
    <row r="543" spans="11:11" hidden="1" x14ac:dyDescent="0.25">
      <c r="K543" s="360"/>
    </row>
    <row r="544" spans="11:11" hidden="1" x14ac:dyDescent="0.25">
      <c r="K544" s="360"/>
    </row>
    <row r="545" spans="11:11" hidden="1" x14ac:dyDescent="0.25">
      <c r="K545" s="360"/>
    </row>
    <row r="546" spans="11:11" hidden="1" x14ac:dyDescent="0.25">
      <c r="K546" s="360"/>
    </row>
    <row r="547" spans="11:11" hidden="1" x14ac:dyDescent="0.25">
      <c r="K547" s="360"/>
    </row>
    <row r="548" spans="11:11" hidden="1" x14ac:dyDescent="0.25">
      <c r="K548" s="360"/>
    </row>
    <row r="549" spans="11:11" hidden="1" x14ac:dyDescent="0.25">
      <c r="K549" s="360"/>
    </row>
    <row r="550" spans="11:11" hidden="1" x14ac:dyDescent="0.25">
      <c r="K550" s="360"/>
    </row>
    <row r="551" spans="11:11" hidden="1" x14ac:dyDescent="0.25">
      <c r="K551" s="360"/>
    </row>
    <row r="552" spans="11:11" hidden="1" x14ac:dyDescent="0.25">
      <c r="K552" s="360"/>
    </row>
    <row r="553" spans="11:11" hidden="1" x14ac:dyDescent="0.25">
      <c r="K553" s="360"/>
    </row>
    <row r="554" spans="11:11" hidden="1" x14ac:dyDescent="0.25">
      <c r="K554" s="360"/>
    </row>
    <row r="555" spans="11:11" hidden="1" x14ac:dyDescent="0.25">
      <c r="K555" s="360"/>
    </row>
    <row r="556" spans="11:11" hidden="1" x14ac:dyDescent="0.25">
      <c r="K556" s="360"/>
    </row>
    <row r="557" spans="11:11" hidden="1" x14ac:dyDescent="0.25">
      <c r="K557" s="360"/>
    </row>
    <row r="558" spans="11:11" hidden="1" x14ac:dyDescent="0.25">
      <c r="K558" s="360"/>
    </row>
    <row r="559" spans="11:11" hidden="1" x14ac:dyDescent="0.25">
      <c r="K559" s="360"/>
    </row>
    <row r="560" spans="11:11" hidden="1" x14ac:dyDescent="0.25">
      <c r="K560" s="360"/>
    </row>
    <row r="561" spans="11:11" hidden="1" x14ac:dyDescent="0.25">
      <c r="K561" s="360"/>
    </row>
    <row r="562" spans="11:11" hidden="1" x14ac:dyDescent="0.25">
      <c r="K562" s="360"/>
    </row>
    <row r="563" spans="11:11" hidden="1" x14ac:dyDescent="0.25">
      <c r="K563" s="360"/>
    </row>
    <row r="564" spans="11:11" hidden="1" x14ac:dyDescent="0.25">
      <c r="K564" s="360"/>
    </row>
    <row r="565" spans="11:11" hidden="1" x14ac:dyDescent="0.25">
      <c r="K565" s="360"/>
    </row>
    <row r="566" spans="11:11" hidden="1" x14ac:dyDescent="0.25">
      <c r="K566" s="360"/>
    </row>
    <row r="567" spans="11:11" hidden="1" x14ac:dyDescent="0.25">
      <c r="K567" s="360"/>
    </row>
    <row r="568" spans="11:11" hidden="1" x14ac:dyDescent="0.25">
      <c r="K568" s="360"/>
    </row>
    <row r="569" spans="11:11" hidden="1" x14ac:dyDescent="0.25">
      <c r="K569" s="360"/>
    </row>
    <row r="570" spans="11:11" hidden="1" x14ac:dyDescent="0.25">
      <c r="K570" s="360"/>
    </row>
    <row r="571" spans="11:11" hidden="1" x14ac:dyDescent="0.25">
      <c r="K571" s="360"/>
    </row>
    <row r="572" spans="11:11" hidden="1" x14ac:dyDescent="0.25">
      <c r="K572" s="360"/>
    </row>
    <row r="573" spans="11:11" hidden="1" x14ac:dyDescent="0.25">
      <c r="K573" s="360"/>
    </row>
    <row r="574" spans="11:11" hidden="1" x14ac:dyDescent="0.25">
      <c r="K574" s="360"/>
    </row>
    <row r="575" spans="11:11" hidden="1" x14ac:dyDescent="0.25">
      <c r="K575" s="360"/>
    </row>
    <row r="576" spans="11:11" hidden="1" x14ac:dyDescent="0.25">
      <c r="K576" s="360"/>
    </row>
    <row r="577" spans="11:11" hidden="1" x14ac:dyDescent="0.25">
      <c r="K577" s="360"/>
    </row>
    <row r="578" spans="11:11" hidden="1" x14ac:dyDescent="0.25">
      <c r="K578" s="360"/>
    </row>
    <row r="579" spans="11:11" hidden="1" x14ac:dyDescent="0.25">
      <c r="K579" s="360"/>
    </row>
    <row r="580" spans="11:11" hidden="1" x14ac:dyDescent="0.25">
      <c r="K580" s="360"/>
    </row>
    <row r="581" spans="11:11" hidden="1" x14ac:dyDescent="0.25">
      <c r="K581" s="360"/>
    </row>
    <row r="582" spans="11:11" hidden="1" x14ac:dyDescent="0.25">
      <c r="K582" s="360"/>
    </row>
    <row r="583" spans="11:11" hidden="1" x14ac:dyDescent="0.25">
      <c r="K583" s="360"/>
    </row>
    <row r="584" spans="11:11" hidden="1" x14ac:dyDescent="0.25">
      <c r="K584" s="360"/>
    </row>
    <row r="585" spans="11:11" hidden="1" x14ac:dyDescent="0.25">
      <c r="K585" s="360"/>
    </row>
    <row r="586" spans="11:11" hidden="1" x14ac:dyDescent="0.25">
      <c r="K586" s="360"/>
    </row>
    <row r="587" spans="11:11" hidden="1" x14ac:dyDescent="0.25">
      <c r="K587" s="360"/>
    </row>
    <row r="588" spans="11:11" hidden="1" x14ac:dyDescent="0.25">
      <c r="K588" s="360"/>
    </row>
    <row r="589" spans="11:11" hidden="1" x14ac:dyDescent="0.25">
      <c r="K589" s="360"/>
    </row>
    <row r="590" spans="11:11" hidden="1" x14ac:dyDescent="0.25">
      <c r="K590" s="360"/>
    </row>
    <row r="591" spans="11:11" hidden="1" x14ac:dyDescent="0.25">
      <c r="K591" s="360"/>
    </row>
    <row r="592" spans="11:11" hidden="1" x14ac:dyDescent="0.25">
      <c r="K592" s="360"/>
    </row>
    <row r="593" spans="11:11" hidden="1" x14ac:dyDescent="0.25">
      <c r="K593" s="360"/>
    </row>
    <row r="594" spans="11:11" hidden="1" x14ac:dyDescent="0.25">
      <c r="K594" s="360"/>
    </row>
    <row r="595" spans="11:11" hidden="1" x14ac:dyDescent="0.25">
      <c r="K595" s="360"/>
    </row>
    <row r="596" spans="11:11" hidden="1" x14ac:dyDescent="0.25">
      <c r="K596" s="360"/>
    </row>
    <row r="597" spans="11:11" hidden="1" x14ac:dyDescent="0.25">
      <c r="K597" s="360"/>
    </row>
    <row r="598" spans="11:11" hidden="1" x14ac:dyDescent="0.25">
      <c r="K598" s="360"/>
    </row>
    <row r="599" spans="11:11" hidden="1" x14ac:dyDescent="0.25">
      <c r="K599" s="360"/>
    </row>
    <row r="600" spans="11:11" hidden="1" x14ac:dyDescent="0.25">
      <c r="K600" s="360"/>
    </row>
    <row r="601" spans="11:11" hidden="1" x14ac:dyDescent="0.25">
      <c r="K601" s="360"/>
    </row>
    <row r="602" spans="11:11" hidden="1" x14ac:dyDescent="0.25">
      <c r="K602" s="360"/>
    </row>
    <row r="603" spans="11:11" hidden="1" x14ac:dyDescent="0.25">
      <c r="K603" s="360"/>
    </row>
    <row r="604" spans="11:11" hidden="1" x14ac:dyDescent="0.25">
      <c r="K604" s="360"/>
    </row>
    <row r="605" spans="11:11" hidden="1" x14ac:dyDescent="0.25">
      <c r="K605" s="360"/>
    </row>
    <row r="606" spans="11:11" hidden="1" x14ac:dyDescent="0.25">
      <c r="K606" s="360"/>
    </row>
    <row r="607" spans="11:11" hidden="1" x14ac:dyDescent="0.25">
      <c r="K607" s="360"/>
    </row>
    <row r="608" spans="11:11" hidden="1" x14ac:dyDescent="0.25">
      <c r="K608" s="360"/>
    </row>
    <row r="609" spans="11:11" hidden="1" x14ac:dyDescent="0.25">
      <c r="K609" s="360"/>
    </row>
    <row r="610" spans="11:11" hidden="1" x14ac:dyDescent="0.25">
      <c r="K610" s="360"/>
    </row>
    <row r="611" spans="11:11" hidden="1" x14ac:dyDescent="0.25">
      <c r="K611" s="360"/>
    </row>
    <row r="612" spans="11:11" hidden="1" x14ac:dyDescent="0.25">
      <c r="K612" s="360"/>
    </row>
    <row r="613" spans="11:11" hidden="1" x14ac:dyDescent="0.25">
      <c r="K613" s="360"/>
    </row>
    <row r="614" spans="11:11" hidden="1" x14ac:dyDescent="0.25">
      <c r="K614" s="360"/>
    </row>
    <row r="615" spans="11:11" hidden="1" x14ac:dyDescent="0.25">
      <c r="K615" s="360"/>
    </row>
    <row r="616" spans="11:11" hidden="1" x14ac:dyDescent="0.25">
      <c r="K616" s="360"/>
    </row>
    <row r="617" spans="11:11" hidden="1" x14ac:dyDescent="0.25">
      <c r="K617" s="360"/>
    </row>
    <row r="618" spans="11:11" hidden="1" x14ac:dyDescent="0.25">
      <c r="K618" s="360"/>
    </row>
    <row r="619" spans="11:11" hidden="1" x14ac:dyDescent="0.25">
      <c r="K619" s="360"/>
    </row>
    <row r="620" spans="11:11" hidden="1" x14ac:dyDescent="0.25">
      <c r="K620" s="360"/>
    </row>
    <row r="621" spans="11:11" hidden="1" x14ac:dyDescent="0.25">
      <c r="K621" s="360"/>
    </row>
    <row r="622" spans="11:11" hidden="1" x14ac:dyDescent="0.25">
      <c r="K622" s="360"/>
    </row>
    <row r="623" spans="11:11" hidden="1" x14ac:dyDescent="0.25">
      <c r="K623" s="360"/>
    </row>
    <row r="624" spans="11:11" hidden="1" x14ac:dyDescent="0.25">
      <c r="K624" s="360"/>
    </row>
    <row r="625" spans="11:11" hidden="1" x14ac:dyDescent="0.25">
      <c r="K625" s="360"/>
    </row>
    <row r="626" spans="11:11" hidden="1" x14ac:dyDescent="0.25">
      <c r="K626" s="360"/>
    </row>
    <row r="627" spans="11:11" hidden="1" x14ac:dyDescent="0.25">
      <c r="K627" s="360"/>
    </row>
    <row r="628" spans="11:11" hidden="1" x14ac:dyDescent="0.25">
      <c r="K628" s="360"/>
    </row>
    <row r="629" spans="11:11" hidden="1" x14ac:dyDescent="0.25">
      <c r="K629" s="360"/>
    </row>
    <row r="630" spans="11:11" hidden="1" x14ac:dyDescent="0.25">
      <c r="K630" s="360"/>
    </row>
    <row r="631" spans="11:11" hidden="1" x14ac:dyDescent="0.25">
      <c r="K631" s="360"/>
    </row>
    <row r="632" spans="11:11" hidden="1" x14ac:dyDescent="0.25">
      <c r="K632" s="360"/>
    </row>
    <row r="633" spans="11:11" hidden="1" x14ac:dyDescent="0.25">
      <c r="K633" s="360"/>
    </row>
    <row r="634" spans="11:11" hidden="1" x14ac:dyDescent="0.25">
      <c r="K634" s="360"/>
    </row>
    <row r="635" spans="11:11" hidden="1" x14ac:dyDescent="0.25">
      <c r="K635" s="360"/>
    </row>
    <row r="636" spans="11:11" hidden="1" x14ac:dyDescent="0.25">
      <c r="K636" s="360"/>
    </row>
    <row r="637" spans="11:11" hidden="1" x14ac:dyDescent="0.25">
      <c r="K637" s="360"/>
    </row>
    <row r="638" spans="11:11" hidden="1" x14ac:dyDescent="0.25">
      <c r="K638" s="360"/>
    </row>
    <row r="639" spans="11:11" hidden="1" x14ac:dyDescent="0.25">
      <c r="K639" s="360"/>
    </row>
    <row r="640" spans="11:11" hidden="1" x14ac:dyDescent="0.25">
      <c r="K640" s="360"/>
    </row>
    <row r="641" spans="11:11" hidden="1" x14ac:dyDescent="0.25">
      <c r="K641" s="360"/>
    </row>
    <row r="642" spans="11:11" hidden="1" x14ac:dyDescent="0.25">
      <c r="K642" s="360"/>
    </row>
    <row r="643" spans="11:11" hidden="1" x14ac:dyDescent="0.25">
      <c r="K643" s="360"/>
    </row>
    <row r="644" spans="11:11" hidden="1" x14ac:dyDescent="0.25">
      <c r="K644" s="360"/>
    </row>
    <row r="645" spans="11:11" hidden="1" x14ac:dyDescent="0.25">
      <c r="K645" s="360"/>
    </row>
    <row r="646" spans="11:11" hidden="1" x14ac:dyDescent="0.25">
      <c r="K646" s="360"/>
    </row>
    <row r="647" spans="11:11" hidden="1" x14ac:dyDescent="0.25">
      <c r="K647" s="360"/>
    </row>
    <row r="648" spans="11:11" hidden="1" x14ac:dyDescent="0.25">
      <c r="K648" s="360"/>
    </row>
    <row r="649" spans="11:11" hidden="1" x14ac:dyDescent="0.25">
      <c r="K649" s="360"/>
    </row>
    <row r="650" spans="11:11" hidden="1" x14ac:dyDescent="0.25">
      <c r="K650" s="360"/>
    </row>
    <row r="651" spans="11:11" hidden="1" x14ac:dyDescent="0.25">
      <c r="K651" s="360"/>
    </row>
    <row r="652" spans="11:11" hidden="1" x14ac:dyDescent="0.25">
      <c r="K652" s="360"/>
    </row>
    <row r="653" spans="11:11" hidden="1" x14ac:dyDescent="0.25">
      <c r="K653" s="360"/>
    </row>
    <row r="654" spans="11:11" hidden="1" x14ac:dyDescent="0.25">
      <c r="K654" s="360"/>
    </row>
    <row r="655" spans="11:11" hidden="1" x14ac:dyDescent="0.25">
      <c r="K655" s="360"/>
    </row>
    <row r="656" spans="11:11" hidden="1" x14ac:dyDescent="0.25">
      <c r="K656" s="360"/>
    </row>
    <row r="657" spans="11:11" hidden="1" x14ac:dyDescent="0.25">
      <c r="K657" s="360"/>
    </row>
    <row r="658" spans="11:11" hidden="1" x14ac:dyDescent="0.25">
      <c r="K658" s="360"/>
    </row>
    <row r="659" spans="11:11" hidden="1" x14ac:dyDescent="0.25">
      <c r="K659" s="360"/>
    </row>
    <row r="660" spans="11:11" hidden="1" x14ac:dyDescent="0.25">
      <c r="K660" s="360"/>
    </row>
    <row r="661" spans="11:11" hidden="1" x14ac:dyDescent="0.25">
      <c r="K661" s="360"/>
    </row>
    <row r="662" spans="11:11" hidden="1" x14ac:dyDescent="0.25">
      <c r="K662" s="360"/>
    </row>
    <row r="663" spans="11:11" hidden="1" x14ac:dyDescent="0.25">
      <c r="K663" s="360"/>
    </row>
    <row r="664" spans="11:11" hidden="1" x14ac:dyDescent="0.25">
      <c r="K664" s="360"/>
    </row>
    <row r="665" spans="11:11" hidden="1" x14ac:dyDescent="0.25">
      <c r="K665" s="360"/>
    </row>
    <row r="666" spans="11:11" hidden="1" x14ac:dyDescent="0.25">
      <c r="K666" s="360"/>
    </row>
    <row r="667" spans="11:11" hidden="1" x14ac:dyDescent="0.25">
      <c r="K667" s="360"/>
    </row>
    <row r="668" spans="11:11" hidden="1" x14ac:dyDescent="0.25">
      <c r="K668" s="360"/>
    </row>
    <row r="669" spans="11:11" hidden="1" x14ac:dyDescent="0.25">
      <c r="K669" s="360"/>
    </row>
    <row r="670" spans="11:11" hidden="1" x14ac:dyDescent="0.25">
      <c r="K670" s="360"/>
    </row>
    <row r="671" spans="11:11" hidden="1" x14ac:dyDescent="0.25">
      <c r="K671" s="360"/>
    </row>
    <row r="672" spans="11:11" hidden="1" x14ac:dyDescent="0.25">
      <c r="K672" s="360"/>
    </row>
    <row r="673" spans="11:11" hidden="1" x14ac:dyDescent="0.25">
      <c r="K673" s="360"/>
    </row>
    <row r="674" spans="11:11" hidden="1" x14ac:dyDescent="0.25">
      <c r="K674" s="360"/>
    </row>
    <row r="675" spans="11:11" hidden="1" x14ac:dyDescent="0.25">
      <c r="K675" s="360"/>
    </row>
    <row r="676" spans="11:11" hidden="1" x14ac:dyDescent="0.25">
      <c r="K676" s="360"/>
    </row>
    <row r="677" spans="11:11" hidden="1" x14ac:dyDescent="0.25">
      <c r="K677" s="360"/>
    </row>
    <row r="678" spans="11:11" hidden="1" x14ac:dyDescent="0.25">
      <c r="K678" s="360"/>
    </row>
    <row r="679" spans="11:11" hidden="1" x14ac:dyDescent="0.25">
      <c r="K679" s="360"/>
    </row>
    <row r="680" spans="11:11" hidden="1" x14ac:dyDescent="0.25">
      <c r="K680" s="360"/>
    </row>
    <row r="681" spans="11:11" hidden="1" x14ac:dyDescent="0.25">
      <c r="K681" s="360"/>
    </row>
    <row r="682" spans="11:11" hidden="1" x14ac:dyDescent="0.25">
      <c r="K682" s="360"/>
    </row>
    <row r="683" spans="11:11" hidden="1" x14ac:dyDescent="0.25">
      <c r="K683" s="360"/>
    </row>
    <row r="684" spans="11:11" hidden="1" x14ac:dyDescent="0.25">
      <c r="K684" s="360"/>
    </row>
    <row r="685" spans="11:11" hidden="1" x14ac:dyDescent="0.25">
      <c r="K685" s="360"/>
    </row>
    <row r="686" spans="11:11" hidden="1" x14ac:dyDescent="0.25">
      <c r="K686" s="360"/>
    </row>
    <row r="687" spans="11:11" hidden="1" x14ac:dyDescent="0.25">
      <c r="K687" s="360"/>
    </row>
    <row r="688" spans="11:11" hidden="1" x14ac:dyDescent="0.25">
      <c r="K688" s="360"/>
    </row>
    <row r="689" spans="11:11" hidden="1" x14ac:dyDescent="0.25">
      <c r="K689" s="360"/>
    </row>
    <row r="690" spans="11:11" hidden="1" x14ac:dyDescent="0.25">
      <c r="K690" s="360"/>
    </row>
    <row r="691" spans="11:11" hidden="1" x14ac:dyDescent="0.25">
      <c r="K691" s="360"/>
    </row>
    <row r="692" spans="11:11" hidden="1" x14ac:dyDescent="0.25">
      <c r="K692" s="360"/>
    </row>
    <row r="693" spans="11:11" hidden="1" x14ac:dyDescent="0.25">
      <c r="K693" s="360"/>
    </row>
    <row r="694" spans="11:11" hidden="1" x14ac:dyDescent="0.25">
      <c r="K694" s="360"/>
    </row>
    <row r="695" spans="11:11" hidden="1" x14ac:dyDescent="0.25">
      <c r="K695" s="360"/>
    </row>
    <row r="696" spans="11:11" hidden="1" x14ac:dyDescent="0.25">
      <c r="K696" s="360"/>
    </row>
    <row r="697" spans="11:11" hidden="1" x14ac:dyDescent="0.25">
      <c r="K697" s="360"/>
    </row>
    <row r="698" spans="11:11" hidden="1" x14ac:dyDescent="0.25">
      <c r="K698" s="360"/>
    </row>
    <row r="699" spans="11:11" hidden="1" x14ac:dyDescent="0.25">
      <c r="K699" s="360"/>
    </row>
    <row r="700" spans="11:11" hidden="1" x14ac:dyDescent="0.25">
      <c r="K700" s="360"/>
    </row>
    <row r="701" spans="11:11" hidden="1" x14ac:dyDescent="0.25">
      <c r="K701" s="360"/>
    </row>
    <row r="702" spans="11:11" hidden="1" x14ac:dyDescent="0.25">
      <c r="K702" s="360"/>
    </row>
    <row r="703" spans="11:11" hidden="1" x14ac:dyDescent="0.25">
      <c r="K703" s="360"/>
    </row>
    <row r="704" spans="11:11" hidden="1" x14ac:dyDescent="0.25">
      <c r="K704" s="360"/>
    </row>
    <row r="705" spans="11:11" hidden="1" x14ac:dyDescent="0.25">
      <c r="K705" s="360"/>
    </row>
    <row r="706" spans="11:11" hidden="1" x14ac:dyDescent="0.25">
      <c r="K706" s="360"/>
    </row>
    <row r="707" spans="11:11" hidden="1" x14ac:dyDescent="0.25">
      <c r="K707" s="360"/>
    </row>
    <row r="708" spans="11:11" hidden="1" x14ac:dyDescent="0.25">
      <c r="K708" s="360"/>
    </row>
    <row r="709" spans="11:11" hidden="1" x14ac:dyDescent="0.25">
      <c r="K709" s="360"/>
    </row>
    <row r="710" spans="11:11" hidden="1" x14ac:dyDescent="0.25">
      <c r="K710" s="360"/>
    </row>
    <row r="711" spans="11:11" hidden="1" x14ac:dyDescent="0.25">
      <c r="K711" s="360"/>
    </row>
    <row r="712" spans="11:11" hidden="1" x14ac:dyDescent="0.25">
      <c r="K712" s="360"/>
    </row>
    <row r="713" spans="11:11" hidden="1" x14ac:dyDescent="0.25">
      <c r="K713" s="360"/>
    </row>
    <row r="714" spans="11:11" hidden="1" x14ac:dyDescent="0.25">
      <c r="K714" s="360"/>
    </row>
    <row r="715" spans="11:11" hidden="1" x14ac:dyDescent="0.25">
      <c r="K715" s="360"/>
    </row>
    <row r="716" spans="11:11" hidden="1" x14ac:dyDescent="0.25">
      <c r="K716" s="360"/>
    </row>
    <row r="717" spans="11:11" hidden="1" x14ac:dyDescent="0.25">
      <c r="K717" s="360"/>
    </row>
    <row r="718" spans="11:11" hidden="1" x14ac:dyDescent="0.25">
      <c r="K718" s="360"/>
    </row>
    <row r="719" spans="11:11" hidden="1" x14ac:dyDescent="0.25">
      <c r="K719" s="360"/>
    </row>
    <row r="720" spans="11:11" hidden="1" x14ac:dyDescent="0.25">
      <c r="K720" s="360"/>
    </row>
    <row r="721" spans="11:11" hidden="1" x14ac:dyDescent="0.25">
      <c r="K721" s="360"/>
    </row>
    <row r="722" spans="11:11" hidden="1" x14ac:dyDescent="0.25">
      <c r="K722" s="360"/>
    </row>
    <row r="723" spans="11:11" hidden="1" x14ac:dyDescent="0.25">
      <c r="K723" s="360"/>
    </row>
    <row r="724" spans="11:11" hidden="1" x14ac:dyDescent="0.25">
      <c r="K724" s="360"/>
    </row>
    <row r="725" spans="11:11" hidden="1" x14ac:dyDescent="0.25">
      <c r="K725" s="360"/>
    </row>
    <row r="726" spans="11:11" hidden="1" x14ac:dyDescent="0.25">
      <c r="K726" s="360"/>
    </row>
    <row r="727" spans="11:11" hidden="1" x14ac:dyDescent="0.25">
      <c r="K727" s="360"/>
    </row>
    <row r="728" spans="11:11" hidden="1" x14ac:dyDescent="0.25">
      <c r="K728" s="360"/>
    </row>
    <row r="729" spans="11:11" hidden="1" x14ac:dyDescent="0.25">
      <c r="K729" s="360"/>
    </row>
    <row r="730" spans="11:11" hidden="1" x14ac:dyDescent="0.25">
      <c r="K730" s="360"/>
    </row>
    <row r="731" spans="11:11" hidden="1" x14ac:dyDescent="0.25">
      <c r="K731" s="360"/>
    </row>
    <row r="732" spans="11:11" hidden="1" x14ac:dyDescent="0.25">
      <c r="K732" s="360"/>
    </row>
    <row r="733" spans="11:11" hidden="1" x14ac:dyDescent="0.25">
      <c r="K733" s="360"/>
    </row>
    <row r="734" spans="11:11" hidden="1" x14ac:dyDescent="0.25">
      <c r="K734" s="360"/>
    </row>
    <row r="735" spans="11:11" hidden="1" x14ac:dyDescent="0.25">
      <c r="K735" s="360"/>
    </row>
    <row r="736" spans="11:11" hidden="1" x14ac:dyDescent="0.25">
      <c r="K736" s="360"/>
    </row>
    <row r="737" spans="11:11" hidden="1" x14ac:dyDescent="0.25">
      <c r="K737" s="360"/>
    </row>
    <row r="738" spans="11:11" hidden="1" x14ac:dyDescent="0.25">
      <c r="K738" s="360"/>
    </row>
    <row r="739" spans="11:11" hidden="1" x14ac:dyDescent="0.25">
      <c r="K739" s="360"/>
    </row>
    <row r="740" spans="11:11" hidden="1" x14ac:dyDescent="0.25">
      <c r="K740" s="360"/>
    </row>
    <row r="741" spans="11:11" hidden="1" x14ac:dyDescent="0.25">
      <c r="K741" s="360"/>
    </row>
    <row r="742" spans="11:11" hidden="1" x14ac:dyDescent="0.25">
      <c r="K742" s="360"/>
    </row>
    <row r="743" spans="11:11" hidden="1" x14ac:dyDescent="0.25">
      <c r="K743" s="360"/>
    </row>
    <row r="744" spans="11:11" hidden="1" x14ac:dyDescent="0.25">
      <c r="K744" s="360"/>
    </row>
    <row r="745" spans="11:11" hidden="1" x14ac:dyDescent="0.25">
      <c r="K745" s="360"/>
    </row>
    <row r="746" spans="11:11" hidden="1" x14ac:dyDescent="0.25">
      <c r="K746" s="360"/>
    </row>
    <row r="747" spans="11:11" hidden="1" x14ac:dyDescent="0.25">
      <c r="K747" s="360"/>
    </row>
    <row r="748" spans="11:11" hidden="1" x14ac:dyDescent="0.25">
      <c r="K748" s="360"/>
    </row>
    <row r="749" spans="11:11" hidden="1" x14ac:dyDescent="0.25">
      <c r="K749" s="360"/>
    </row>
    <row r="750" spans="11:11" hidden="1" x14ac:dyDescent="0.25">
      <c r="K750" s="360"/>
    </row>
    <row r="751" spans="11:11" hidden="1" x14ac:dyDescent="0.25">
      <c r="K751" s="360"/>
    </row>
    <row r="752" spans="11:11" hidden="1" x14ac:dyDescent="0.25">
      <c r="K752" s="360"/>
    </row>
    <row r="753" spans="11:11" hidden="1" x14ac:dyDescent="0.25">
      <c r="K753" s="360"/>
    </row>
    <row r="754" spans="11:11" hidden="1" x14ac:dyDescent="0.25">
      <c r="K754" s="360"/>
    </row>
    <row r="755" spans="11:11" hidden="1" x14ac:dyDescent="0.25">
      <c r="K755" s="360"/>
    </row>
    <row r="756" spans="11:11" hidden="1" x14ac:dyDescent="0.25">
      <c r="K756" s="360"/>
    </row>
    <row r="757" spans="11:11" hidden="1" x14ac:dyDescent="0.25">
      <c r="K757" s="360"/>
    </row>
    <row r="758" spans="11:11" hidden="1" x14ac:dyDescent="0.25">
      <c r="K758" s="360"/>
    </row>
    <row r="759" spans="11:11" hidden="1" x14ac:dyDescent="0.25">
      <c r="K759" s="360"/>
    </row>
    <row r="760" spans="11:11" hidden="1" x14ac:dyDescent="0.25">
      <c r="K760" s="360"/>
    </row>
    <row r="761" spans="11:11" hidden="1" x14ac:dyDescent="0.25">
      <c r="K761" s="360"/>
    </row>
    <row r="762" spans="11:11" hidden="1" x14ac:dyDescent="0.25">
      <c r="K762" s="360"/>
    </row>
    <row r="763" spans="11:11" hidden="1" x14ac:dyDescent="0.25">
      <c r="K763" s="360"/>
    </row>
    <row r="764" spans="11:11" hidden="1" x14ac:dyDescent="0.25">
      <c r="K764" s="360"/>
    </row>
    <row r="765" spans="11:11" hidden="1" x14ac:dyDescent="0.25">
      <c r="K765" s="360"/>
    </row>
    <row r="766" spans="11:11" hidden="1" x14ac:dyDescent="0.25">
      <c r="K766" s="360"/>
    </row>
    <row r="767" spans="11:11" hidden="1" x14ac:dyDescent="0.25">
      <c r="K767" s="360"/>
    </row>
    <row r="768" spans="11:11" hidden="1" x14ac:dyDescent="0.25">
      <c r="K768" s="360"/>
    </row>
    <row r="769" spans="11:11" hidden="1" x14ac:dyDescent="0.25">
      <c r="K769" s="360"/>
    </row>
    <row r="770" spans="11:11" hidden="1" x14ac:dyDescent="0.25">
      <c r="K770" s="360"/>
    </row>
    <row r="771" spans="11:11" hidden="1" x14ac:dyDescent="0.25">
      <c r="K771" s="360"/>
    </row>
    <row r="772" spans="11:11" hidden="1" x14ac:dyDescent="0.25">
      <c r="K772" s="360"/>
    </row>
    <row r="773" spans="11:11" hidden="1" x14ac:dyDescent="0.25">
      <c r="K773" s="360"/>
    </row>
    <row r="774" spans="11:11" hidden="1" x14ac:dyDescent="0.25">
      <c r="K774" s="360"/>
    </row>
    <row r="775" spans="11:11" hidden="1" x14ac:dyDescent="0.25">
      <c r="K775" s="360"/>
    </row>
    <row r="776" spans="11:11" hidden="1" x14ac:dyDescent="0.25">
      <c r="K776" s="360"/>
    </row>
    <row r="777" spans="11:11" hidden="1" x14ac:dyDescent="0.25">
      <c r="K777" s="360"/>
    </row>
    <row r="778" spans="11:11" hidden="1" x14ac:dyDescent="0.25">
      <c r="K778" s="360"/>
    </row>
    <row r="779" spans="11:11" hidden="1" x14ac:dyDescent="0.25">
      <c r="K779" s="360"/>
    </row>
    <row r="780" spans="11:11" hidden="1" x14ac:dyDescent="0.25">
      <c r="K780" s="360"/>
    </row>
    <row r="781" spans="11:11" hidden="1" x14ac:dyDescent="0.25">
      <c r="K781" s="360"/>
    </row>
    <row r="782" spans="11:11" hidden="1" x14ac:dyDescent="0.25">
      <c r="K782" s="360"/>
    </row>
    <row r="783" spans="11:11" hidden="1" x14ac:dyDescent="0.25">
      <c r="K783" s="360"/>
    </row>
    <row r="784" spans="11:11" hidden="1" x14ac:dyDescent="0.25">
      <c r="K784" s="360"/>
    </row>
    <row r="785" spans="11:11" hidden="1" x14ac:dyDescent="0.25">
      <c r="K785" s="360"/>
    </row>
    <row r="786" spans="11:11" hidden="1" x14ac:dyDescent="0.25">
      <c r="K786" s="360"/>
    </row>
    <row r="787" spans="11:11" hidden="1" x14ac:dyDescent="0.25">
      <c r="K787" s="360"/>
    </row>
    <row r="788" spans="11:11" hidden="1" x14ac:dyDescent="0.25">
      <c r="K788" s="360"/>
    </row>
    <row r="789" spans="11:11" hidden="1" x14ac:dyDescent="0.25">
      <c r="K789" s="360"/>
    </row>
    <row r="790" spans="11:11" hidden="1" x14ac:dyDescent="0.25">
      <c r="K790" s="360"/>
    </row>
    <row r="791" spans="11:11" hidden="1" x14ac:dyDescent="0.25">
      <c r="K791" s="360"/>
    </row>
    <row r="792" spans="11:11" hidden="1" x14ac:dyDescent="0.25">
      <c r="K792" s="360"/>
    </row>
    <row r="793" spans="11:11" hidden="1" x14ac:dyDescent="0.25">
      <c r="K793" s="360"/>
    </row>
    <row r="794" spans="11:11" hidden="1" x14ac:dyDescent="0.25">
      <c r="K794" s="360"/>
    </row>
    <row r="795" spans="11:11" hidden="1" x14ac:dyDescent="0.25">
      <c r="K795" s="360"/>
    </row>
    <row r="796" spans="11:11" hidden="1" x14ac:dyDescent="0.25">
      <c r="K796" s="360"/>
    </row>
    <row r="797" spans="11:11" hidden="1" x14ac:dyDescent="0.25">
      <c r="K797" s="360"/>
    </row>
    <row r="798" spans="11:11" hidden="1" x14ac:dyDescent="0.25">
      <c r="K798" s="360"/>
    </row>
    <row r="799" spans="11:11" hidden="1" x14ac:dyDescent="0.25">
      <c r="K799" s="360"/>
    </row>
    <row r="800" spans="11:11" hidden="1" x14ac:dyDescent="0.25">
      <c r="K800" s="360"/>
    </row>
    <row r="801" spans="11:11" hidden="1" x14ac:dyDescent="0.25">
      <c r="K801" s="360"/>
    </row>
    <row r="802" spans="11:11" hidden="1" x14ac:dyDescent="0.25">
      <c r="K802" s="360"/>
    </row>
    <row r="803" spans="11:11" hidden="1" x14ac:dyDescent="0.25">
      <c r="K803" s="360"/>
    </row>
    <row r="804" spans="11:11" hidden="1" x14ac:dyDescent="0.25">
      <c r="K804" s="360"/>
    </row>
    <row r="805" spans="11:11" hidden="1" x14ac:dyDescent="0.25">
      <c r="K805" s="360"/>
    </row>
    <row r="806" spans="11:11" hidden="1" x14ac:dyDescent="0.25">
      <c r="K806" s="360"/>
    </row>
    <row r="807" spans="11:11" hidden="1" x14ac:dyDescent="0.25">
      <c r="K807" s="360"/>
    </row>
    <row r="808" spans="11:11" hidden="1" x14ac:dyDescent="0.25">
      <c r="K808" s="360"/>
    </row>
    <row r="809" spans="11:11" hidden="1" x14ac:dyDescent="0.25">
      <c r="K809" s="360"/>
    </row>
    <row r="810" spans="11:11" hidden="1" x14ac:dyDescent="0.25">
      <c r="K810" s="360"/>
    </row>
    <row r="811" spans="11:11" hidden="1" x14ac:dyDescent="0.25">
      <c r="K811" s="360"/>
    </row>
    <row r="812" spans="11:11" hidden="1" x14ac:dyDescent="0.25">
      <c r="K812" s="360"/>
    </row>
    <row r="813" spans="11:11" hidden="1" x14ac:dyDescent="0.25">
      <c r="K813" s="360"/>
    </row>
    <row r="814" spans="11:11" hidden="1" x14ac:dyDescent="0.25">
      <c r="K814" s="360"/>
    </row>
    <row r="815" spans="11:11" hidden="1" x14ac:dyDescent="0.25">
      <c r="K815" s="360"/>
    </row>
    <row r="816" spans="11:11" hidden="1" x14ac:dyDescent="0.25">
      <c r="K816" s="360"/>
    </row>
    <row r="817" spans="11:11" hidden="1" x14ac:dyDescent="0.25">
      <c r="K817" s="360"/>
    </row>
    <row r="818" spans="11:11" hidden="1" x14ac:dyDescent="0.25">
      <c r="K818" s="360"/>
    </row>
    <row r="819" spans="11:11" hidden="1" x14ac:dyDescent="0.25">
      <c r="K819" s="360"/>
    </row>
    <row r="820" spans="11:11" hidden="1" x14ac:dyDescent="0.25">
      <c r="K820" s="360"/>
    </row>
    <row r="821" spans="11:11" hidden="1" x14ac:dyDescent="0.25">
      <c r="K821" s="360"/>
    </row>
    <row r="822" spans="11:11" hidden="1" x14ac:dyDescent="0.25">
      <c r="K822" s="360"/>
    </row>
    <row r="823" spans="11:11" hidden="1" x14ac:dyDescent="0.25">
      <c r="K823" s="360"/>
    </row>
    <row r="824" spans="11:11" hidden="1" x14ac:dyDescent="0.25">
      <c r="K824" s="360"/>
    </row>
    <row r="825" spans="11:11" hidden="1" x14ac:dyDescent="0.25">
      <c r="K825" s="360"/>
    </row>
    <row r="826" spans="11:11" hidden="1" x14ac:dyDescent="0.25">
      <c r="K826" s="360"/>
    </row>
    <row r="827" spans="11:11" hidden="1" x14ac:dyDescent="0.25">
      <c r="K827" s="360"/>
    </row>
    <row r="828" spans="11:11" hidden="1" x14ac:dyDescent="0.25">
      <c r="K828" s="360"/>
    </row>
    <row r="829" spans="11:11" hidden="1" x14ac:dyDescent="0.25">
      <c r="K829" s="360"/>
    </row>
    <row r="830" spans="11:11" hidden="1" x14ac:dyDescent="0.25">
      <c r="K830" s="360"/>
    </row>
    <row r="831" spans="11:11" hidden="1" x14ac:dyDescent="0.25">
      <c r="K831" s="360"/>
    </row>
    <row r="832" spans="11:11" hidden="1" x14ac:dyDescent="0.25">
      <c r="K832" s="360"/>
    </row>
    <row r="833" spans="11:11" hidden="1" x14ac:dyDescent="0.25">
      <c r="K833" s="360"/>
    </row>
    <row r="834" spans="11:11" hidden="1" x14ac:dyDescent="0.25">
      <c r="K834" s="360"/>
    </row>
    <row r="835" spans="11:11" hidden="1" x14ac:dyDescent="0.25">
      <c r="K835" s="360"/>
    </row>
    <row r="836" spans="11:11" hidden="1" x14ac:dyDescent="0.25">
      <c r="K836" s="360"/>
    </row>
    <row r="837" spans="11:11" hidden="1" x14ac:dyDescent="0.25">
      <c r="K837" s="360"/>
    </row>
    <row r="838" spans="11:11" hidden="1" x14ac:dyDescent="0.25">
      <c r="K838" s="360"/>
    </row>
    <row r="839" spans="11:11" hidden="1" x14ac:dyDescent="0.25">
      <c r="K839" s="360"/>
    </row>
    <row r="840" spans="11:11" hidden="1" x14ac:dyDescent="0.25">
      <c r="K840" s="360"/>
    </row>
    <row r="841" spans="11:11" hidden="1" x14ac:dyDescent="0.25">
      <c r="K841" s="360"/>
    </row>
    <row r="842" spans="11:11" hidden="1" x14ac:dyDescent="0.25">
      <c r="K842" s="360"/>
    </row>
    <row r="843" spans="11:11" hidden="1" x14ac:dyDescent="0.25">
      <c r="K843" s="360"/>
    </row>
    <row r="844" spans="11:11" hidden="1" x14ac:dyDescent="0.25">
      <c r="K844" s="360"/>
    </row>
    <row r="845" spans="11:11" hidden="1" x14ac:dyDescent="0.25">
      <c r="K845" s="360"/>
    </row>
    <row r="846" spans="11:11" hidden="1" x14ac:dyDescent="0.25">
      <c r="K846" s="360"/>
    </row>
    <row r="847" spans="11:11" hidden="1" x14ac:dyDescent="0.25">
      <c r="K847" s="360"/>
    </row>
    <row r="848" spans="11:11" hidden="1" x14ac:dyDescent="0.25">
      <c r="K848" s="360"/>
    </row>
    <row r="849" spans="11:11" hidden="1" x14ac:dyDescent="0.25">
      <c r="K849" s="360"/>
    </row>
    <row r="850" spans="11:11" hidden="1" x14ac:dyDescent="0.25">
      <c r="K850" s="360"/>
    </row>
    <row r="851" spans="11:11" hidden="1" x14ac:dyDescent="0.25">
      <c r="K851" s="360"/>
    </row>
    <row r="852" spans="11:11" hidden="1" x14ac:dyDescent="0.25">
      <c r="K852" s="360"/>
    </row>
    <row r="853" spans="11:11" hidden="1" x14ac:dyDescent="0.25">
      <c r="K853" s="360"/>
    </row>
    <row r="854" spans="11:11" hidden="1" x14ac:dyDescent="0.25">
      <c r="K854" s="360"/>
    </row>
    <row r="855" spans="11:11" hidden="1" x14ac:dyDescent="0.25">
      <c r="K855" s="360"/>
    </row>
    <row r="856" spans="11:11" hidden="1" x14ac:dyDescent="0.25">
      <c r="K856" s="360"/>
    </row>
    <row r="857" spans="11:11" hidden="1" x14ac:dyDescent="0.25">
      <c r="K857" s="360"/>
    </row>
    <row r="858" spans="11:11" hidden="1" x14ac:dyDescent="0.25">
      <c r="K858" s="360"/>
    </row>
    <row r="859" spans="11:11" hidden="1" x14ac:dyDescent="0.25">
      <c r="K859" s="360"/>
    </row>
    <row r="860" spans="11:11" hidden="1" x14ac:dyDescent="0.25">
      <c r="K860" s="360"/>
    </row>
    <row r="861" spans="11:11" hidden="1" x14ac:dyDescent="0.25">
      <c r="K861" s="360"/>
    </row>
    <row r="862" spans="11:11" hidden="1" x14ac:dyDescent="0.25">
      <c r="K862" s="360"/>
    </row>
    <row r="863" spans="11:11" hidden="1" x14ac:dyDescent="0.25">
      <c r="K863" s="360"/>
    </row>
    <row r="864" spans="11:11" hidden="1" x14ac:dyDescent="0.25">
      <c r="K864" s="360"/>
    </row>
    <row r="865" spans="11:11" hidden="1" x14ac:dyDescent="0.25">
      <c r="K865" s="360"/>
    </row>
    <row r="866" spans="11:11" hidden="1" x14ac:dyDescent="0.25">
      <c r="K866" s="360"/>
    </row>
    <row r="867" spans="11:11" hidden="1" x14ac:dyDescent="0.25">
      <c r="K867" s="360"/>
    </row>
    <row r="868" spans="11:11" hidden="1" x14ac:dyDescent="0.25">
      <c r="K868" s="360"/>
    </row>
    <row r="869" spans="11:11" hidden="1" x14ac:dyDescent="0.25">
      <c r="K869" s="360"/>
    </row>
    <row r="870" spans="11:11" hidden="1" x14ac:dyDescent="0.25">
      <c r="K870" s="360"/>
    </row>
    <row r="871" spans="11:11" hidden="1" x14ac:dyDescent="0.25">
      <c r="K871" s="360"/>
    </row>
    <row r="872" spans="11:11" hidden="1" x14ac:dyDescent="0.25">
      <c r="K872" s="360"/>
    </row>
    <row r="873" spans="11:11" hidden="1" x14ac:dyDescent="0.25">
      <c r="K873" s="360"/>
    </row>
    <row r="874" spans="11:11" hidden="1" x14ac:dyDescent="0.25">
      <c r="K874" s="360"/>
    </row>
    <row r="875" spans="11:11" hidden="1" x14ac:dyDescent="0.25">
      <c r="K875" s="360"/>
    </row>
    <row r="876" spans="11:11" hidden="1" x14ac:dyDescent="0.25">
      <c r="K876" s="360"/>
    </row>
    <row r="877" spans="11:11" hidden="1" x14ac:dyDescent="0.25">
      <c r="K877" s="360"/>
    </row>
    <row r="878" spans="11:11" hidden="1" x14ac:dyDescent="0.25">
      <c r="K878" s="360"/>
    </row>
    <row r="879" spans="11:11" hidden="1" x14ac:dyDescent="0.25">
      <c r="K879" s="360"/>
    </row>
    <row r="880" spans="11:11" hidden="1" x14ac:dyDescent="0.25">
      <c r="K880" s="360"/>
    </row>
    <row r="881" spans="11:11" hidden="1" x14ac:dyDescent="0.25">
      <c r="K881" s="360"/>
    </row>
    <row r="882" spans="11:11" hidden="1" x14ac:dyDescent="0.25">
      <c r="K882" s="360"/>
    </row>
    <row r="883" spans="11:11" hidden="1" x14ac:dyDescent="0.25">
      <c r="K883" s="360"/>
    </row>
    <row r="884" spans="11:11" hidden="1" x14ac:dyDescent="0.25">
      <c r="K884" s="360"/>
    </row>
    <row r="885" spans="11:11" hidden="1" x14ac:dyDescent="0.25">
      <c r="K885" s="360"/>
    </row>
    <row r="886" spans="11:11" hidden="1" x14ac:dyDescent="0.25">
      <c r="K886" s="360"/>
    </row>
    <row r="887" spans="11:11" hidden="1" x14ac:dyDescent="0.25">
      <c r="K887" s="360"/>
    </row>
    <row r="888" spans="11:11" hidden="1" x14ac:dyDescent="0.25">
      <c r="K888" s="360"/>
    </row>
    <row r="889" spans="11:11" hidden="1" x14ac:dyDescent="0.25">
      <c r="K889" s="360"/>
    </row>
    <row r="890" spans="11:11" hidden="1" x14ac:dyDescent="0.25">
      <c r="K890" s="360"/>
    </row>
    <row r="891" spans="11:11" hidden="1" x14ac:dyDescent="0.25">
      <c r="K891" s="360"/>
    </row>
    <row r="892" spans="11:11" hidden="1" x14ac:dyDescent="0.25">
      <c r="K892" s="360"/>
    </row>
    <row r="893" spans="11:11" hidden="1" x14ac:dyDescent="0.25">
      <c r="K893" s="360"/>
    </row>
    <row r="894" spans="11:11" hidden="1" x14ac:dyDescent="0.25">
      <c r="K894" s="360"/>
    </row>
    <row r="895" spans="11:11" hidden="1" x14ac:dyDescent="0.25">
      <c r="K895" s="360"/>
    </row>
    <row r="896" spans="11:11" hidden="1" x14ac:dyDescent="0.25">
      <c r="K896" s="360"/>
    </row>
    <row r="897" spans="11:11" hidden="1" x14ac:dyDescent="0.25">
      <c r="K897" s="360"/>
    </row>
    <row r="898" spans="11:11" hidden="1" x14ac:dyDescent="0.25">
      <c r="K898" s="360"/>
    </row>
    <row r="899" spans="11:11" hidden="1" x14ac:dyDescent="0.25">
      <c r="K899" s="360"/>
    </row>
    <row r="900" spans="11:11" hidden="1" x14ac:dyDescent="0.25">
      <c r="K900" s="360"/>
    </row>
    <row r="901" spans="11:11" hidden="1" x14ac:dyDescent="0.25">
      <c r="K901" s="360"/>
    </row>
    <row r="902" spans="11:11" hidden="1" x14ac:dyDescent="0.25">
      <c r="K902" s="360"/>
    </row>
    <row r="903" spans="11:11" hidden="1" x14ac:dyDescent="0.25">
      <c r="K903" s="360"/>
    </row>
    <row r="904" spans="11:11" hidden="1" x14ac:dyDescent="0.25">
      <c r="K904" s="360"/>
    </row>
    <row r="905" spans="11:11" hidden="1" x14ac:dyDescent="0.25">
      <c r="K905" s="360"/>
    </row>
    <row r="906" spans="11:11" hidden="1" x14ac:dyDescent="0.25">
      <c r="K906" s="360"/>
    </row>
    <row r="907" spans="11:11" hidden="1" x14ac:dyDescent="0.25">
      <c r="K907" s="360"/>
    </row>
    <row r="908" spans="11:11" hidden="1" x14ac:dyDescent="0.25">
      <c r="K908" s="360"/>
    </row>
    <row r="909" spans="11:11" hidden="1" x14ac:dyDescent="0.25">
      <c r="K909" s="360"/>
    </row>
    <row r="910" spans="11:11" hidden="1" x14ac:dyDescent="0.25">
      <c r="K910" s="360"/>
    </row>
    <row r="911" spans="11:11" hidden="1" x14ac:dyDescent="0.25">
      <c r="K911" s="360"/>
    </row>
    <row r="912" spans="11:11" hidden="1" x14ac:dyDescent="0.25">
      <c r="K912" s="360"/>
    </row>
    <row r="913" spans="11:11" hidden="1" x14ac:dyDescent="0.25">
      <c r="K913" s="360"/>
    </row>
    <row r="914" spans="11:11" hidden="1" x14ac:dyDescent="0.25">
      <c r="K914" s="360"/>
    </row>
    <row r="915" spans="11:11" hidden="1" x14ac:dyDescent="0.25">
      <c r="K915" s="360"/>
    </row>
    <row r="916" spans="11:11" hidden="1" x14ac:dyDescent="0.25">
      <c r="K916" s="360"/>
    </row>
    <row r="917" spans="11:11" hidden="1" x14ac:dyDescent="0.25">
      <c r="K917" s="360"/>
    </row>
    <row r="918" spans="11:11" hidden="1" x14ac:dyDescent="0.25">
      <c r="K918" s="360"/>
    </row>
    <row r="919" spans="11:11" hidden="1" x14ac:dyDescent="0.25">
      <c r="K919" s="360"/>
    </row>
    <row r="920" spans="11:11" hidden="1" x14ac:dyDescent="0.25">
      <c r="K920" s="360"/>
    </row>
    <row r="921" spans="11:11" hidden="1" x14ac:dyDescent="0.25">
      <c r="K921" s="360"/>
    </row>
    <row r="922" spans="11:11" hidden="1" x14ac:dyDescent="0.25">
      <c r="K922" s="360"/>
    </row>
    <row r="923" spans="11:11" hidden="1" x14ac:dyDescent="0.25">
      <c r="K923" s="360"/>
    </row>
    <row r="924" spans="11:11" hidden="1" x14ac:dyDescent="0.25">
      <c r="K924" s="360"/>
    </row>
    <row r="925" spans="11:11" hidden="1" x14ac:dyDescent="0.25">
      <c r="K925" s="360"/>
    </row>
    <row r="926" spans="11:11" hidden="1" x14ac:dyDescent="0.25">
      <c r="K926" s="360"/>
    </row>
    <row r="927" spans="11:11" hidden="1" x14ac:dyDescent="0.25">
      <c r="K927" s="360"/>
    </row>
    <row r="928" spans="11:11" hidden="1" x14ac:dyDescent="0.25">
      <c r="K928" s="360"/>
    </row>
    <row r="929" spans="11:11" hidden="1" x14ac:dyDescent="0.25">
      <c r="K929" s="360"/>
    </row>
    <row r="930" spans="11:11" hidden="1" x14ac:dyDescent="0.25">
      <c r="K930" s="360"/>
    </row>
    <row r="931" spans="11:11" hidden="1" x14ac:dyDescent="0.25">
      <c r="K931" s="360"/>
    </row>
    <row r="932" spans="11:11" hidden="1" x14ac:dyDescent="0.25">
      <c r="K932" s="360"/>
    </row>
    <row r="933" spans="11:11" hidden="1" x14ac:dyDescent="0.25">
      <c r="K933" s="360"/>
    </row>
    <row r="934" spans="11:11" hidden="1" x14ac:dyDescent="0.25">
      <c r="K934" s="360"/>
    </row>
    <row r="935" spans="11:11" hidden="1" x14ac:dyDescent="0.25">
      <c r="K935" s="360"/>
    </row>
    <row r="936" spans="11:11" hidden="1" x14ac:dyDescent="0.25">
      <c r="K936" s="360"/>
    </row>
    <row r="937" spans="11:11" hidden="1" x14ac:dyDescent="0.25">
      <c r="K937" s="360"/>
    </row>
    <row r="938" spans="11:11" hidden="1" x14ac:dyDescent="0.25">
      <c r="K938" s="360"/>
    </row>
    <row r="939" spans="11:11" hidden="1" x14ac:dyDescent="0.25">
      <c r="K939" s="360"/>
    </row>
    <row r="940" spans="11:11" hidden="1" x14ac:dyDescent="0.25">
      <c r="K940" s="360"/>
    </row>
    <row r="941" spans="11:11" hidden="1" x14ac:dyDescent="0.25">
      <c r="K941" s="360"/>
    </row>
    <row r="942" spans="11:11" hidden="1" x14ac:dyDescent="0.25">
      <c r="K942" s="360"/>
    </row>
    <row r="943" spans="11:11" hidden="1" x14ac:dyDescent="0.25">
      <c r="K943" s="360"/>
    </row>
    <row r="944" spans="11:11" hidden="1" x14ac:dyDescent="0.25">
      <c r="K944" s="360"/>
    </row>
    <row r="945" spans="11:11" hidden="1" x14ac:dyDescent="0.25">
      <c r="K945" s="360"/>
    </row>
    <row r="946" spans="11:11" hidden="1" x14ac:dyDescent="0.25">
      <c r="K946" s="360"/>
    </row>
    <row r="947" spans="11:11" hidden="1" x14ac:dyDescent="0.25">
      <c r="K947" s="360"/>
    </row>
    <row r="948" spans="11:11" hidden="1" x14ac:dyDescent="0.25">
      <c r="K948" s="360"/>
    </row>
    <row r="949" spans="11:11" hidden="1" x14ac:dyDescent="0.25">
      <c r="K949" s="360"/>
    </row>
    <row r="950" spans="11:11" hidden="1" x14ac:dyDescent="0.25">
      <c r="K950" s="360"/>
    </row>
    <row r="951" spans="11:11" hidden="1" x14ac:dyDescent="0.25">
      <c r="K951" s="360"/>
    </row>
    <row r="952" spans="11:11" hidden="1" x14ac:dyDescent="0.25">
      <c r="K952" s="360"/>
    </row>
    <row r="953" spans="11:11" hidden="1" x14ac:dyDescent="0.25">
      <c r="K953" s="360"/>
    </row>
    <row r="954" spans="11:11" hidden="1" x14ac:dyDescent="0.25">
      <c r="K954" s="360"/>
    </row>
    <row r="955" spans="11:11" hidden="1" x14ac:dyDescent="0.25">
      <c r="K955" s="360"/>
    </row>
    <row r="956" spans="11:11" hidden="1" x14ac:dyDescent="0.25">
      <c r="K956" s="360"/>
    </row>
    <row r="957" spans="11:11" hidden="1" x14ac:dyDescent="0.25">
      <c r="K957" s="360"/>
    </row>
    <row r="958" spans="11:11" hidden="1" x14ac:dyDescent="0.25">
      <c r="K958" s="360"/>
    </row>
    <row r="959" spans="11:11" hidden="1" x14ac:dyDescent="0.25">
      <c r="K959" s="360"/>
    </row>
    <row r="960" spans="11:11" hidden="1" x14ac:dyDescent="0.25">
      <c r="K960" s="360"/>
    </row>
    <row r="961" spans="11:11" hidden="1" x14ac:dyDescent="0.25">
      <c r="K961" s="360"/>
    </row>
    <row r="962" spans="11:11" hidden="1" x14ac:dyDescent="0.25">
      <c r="K962" s="360"/>
    </row>
    <row r="963" spans="11:11" hidden="1" x14ac:dyDescent="0.25">
      <c r="K963" s="360"/>
    </row>
    <row r="964" spans="11:11" hidden="1" x14ac:dyDescent="0.25">
      <c r="K964" s="360"/>
    </row>
    <row r="965" spans="11:11" hidden="1" x14ac:dyDescent="0.25">
      <c r="K965" s="360"/>
    </row>
    <row r="966" spans="11:11" hidden="1" x14ac:dyDescent="0.25">
      <c r="K966" s="360"/>
    </row>
    <row r="967" spans="11:11" hidden="1" x14ac:dyDescent="0.25">
      <c r="K967" s="360"/>
    </row>
    <row r="968" spans="11:11" hidden="1" x14ac:dyDescent="0.25">
      <c r="K968" s="360"/>
    </row>
    <row r="969" spans="11:11" hidden="1" x14ac:dyDescent="0.25">
      <c r="K969" s="360"/>
    </row>
    <row r="970" spans="11:11" hidden="1" x14ac:dyDescent="0.25">
      <c r="K970" s="360"/>
    </row>
    <row r="971" spans="11:11" hidden="1" x14ac:dyDescent="0.25">
      <c r="K971" s="360"/>
    </row>
    <row r="972" spans="11:11" hidden="1" x14ac:dyDescent="0.25">
      <c r="K972" s="360"/>
    </row>
    <row r="973" spans="11:11" hidden="1" x14ac:dyDescent="0.25">
      <c r="K973" s="360"/>
    </row>
    <row r="974" spans="11:11" hidden="1" x14ac:dyDescent="0.25">
      <c r="K974" s="360"/>
    </row>
    <row r="975" spans="11:11" hidden="1" x14ac:dyDescent="0.25">
      <c r="K975" s="360"/>
    </row>
    <row r="976" spans="11:11" hidden="1" x14ac:dyDescent="0.25">
      <c r="K976" s="360"/>
    </row>
    <row r="977" spans="11:11" hidden="1" x14ac:dyDescent="0.25">
      <c r="K977" s="360"/>
    </row>
    <row r="978" spans="11:11" hidden="1" x14ac:dyDescent="0.25">
      <c r="K978" s="360"/>
    </row>
    <row r="979" spans="11:11" hidden="1" x14ac:dyDescent="0.25">
      <c r="K979" s="360"/>
    </row>
    <row r="980" spans="11:11" hidden="1" x14ac:dyDescent="0.25">
      <c r="K980" s="360"/>
    </row>
    <row r="981" spans="11:11" hidden="1" x14ac:dyDescent="0.25">
      <c r="K981" s="360"/>
    </row>
    <row r="982" spans="11:11" hidden="1" x14ac:dyDescent="0.25">
      <c r="K982" s="360"/>
    </row>
    <row r="983" spans="11:11" hidden="1" x14ac:dyDescent="0.25">
      <c r="K983" s="360"/>
    </row>
    <row r="984" spans="11:11" hidden="1" x14ac:dyDescent="0.25">
      <c r="K984" s="360"/>
    </row>
    <row r="985" spans="11:11" hidden="1" x14ac:dyDescent="0.25">
      <c r="K985" s="360"/>
    </row>
    <row r="986" spans="11:11" hidden="1" x14ac:dyDescent="0.25">
      <c r="K986" s="360"/>
    </row>
    <row r="987" spans="11:11" hidden="1" x14ac:dyDescent="0.25">
      <c r="K987" s="360"/>
    </row>
    <row r="988" spans="11:11" hidden="1" x14ac:dyDescent="0.25">
      <c r="K988" s="360"/>
    </row>
    <row r="989" spans="11:11" hidden="1" x14ac:dyDescent="0.25">
      <c r="K989" s="360"/>
    </row>
    <row r="990" spans="11:11" hidden="1" x14ac:dyDescent="0.25">
      <c r="K990" s="360"/>
    </row>
    <row r="991" spans="11:11" hidden="1" x14ac:dyDescent="0.25">
      <c r="K991" s="360"/>
    </row>
    <row r="992" spans="11:11" hidden="1" x14ac:dyDescent="0.25">
      <c r="K992" s="360"/>
    </row>
    <row r="993" spans="11:11" hidden="1" x14ac:dyDescent="0.25">
      <c r="K993" s="360"/>
    </row>
    <row r="994" spans="11:11" hidden="1" x14ac:dyDescent="0.25">
      <c r="K994" s="360"/>
    </row>
    <row r="995" spans="11:11" hidden="1" x14ac:dyDescent="0.25">
      <c r="K995" s="360"/>
    </row>
    <row r="996" spans="11:11" hidden="1" x14ac:dyDescent="0.25">
      <c r="K996" s="360"/>
    </row>
    <row r="997" spans="11:11" hidden="1" x14ac:dyDescent="0.25">
      <c r="K997" s="360"/>
    </row>
    <row r="998" spans="11:11" hidden="1" x14ac:dyDescent="0.25">
      <c r="K998" s="360"/>
    </row>
    <row r="999" spans="11:11" hidden="1" x14ac:dyDescent="0.25">
      <c r="K999" s="360"/>
    </row>
    <row r="1000" spans="11:11" hidden="1" x14ac:dyDescent="0.25">
      <c r="K1000" s="360"/>
    </row>
    <row r="1001" spans="11:11" hidden="1" x14ac:dyDescent="0.25">
      <c r="K1001" s="360"/>
    </row>
    <row r="1002" spans="11:11" hidden="1" x14ac:dyDescent="0.25">
      <c r="K1002" s="360"/>
    </row>
    <row r="1003" spans="11:11" hidden="1" x14ac:dyDescent="0.25">
      <c r="K1003" s="360"/>
    </row>
    <row r="1004" spans="11:11" hidden="1" x14ac:dyDescent="0.25">
      <c r="K1004" s="360"/>
    </row>
    <row r="1005" spans="11:11" hidden="1" x14ac:dyDescent="0.25">
      <c r="K1005" s="360"/>
    </row>
    <row r="1006" spans="11:11" hidden="1" x14ac:dyDescent="0.25">
      <c r="K1006" s="360"/>
    </row>
    <row r="1007" spans="11:11" hidden="1" x14ac:dyDescent="0.25">
      <c r="K1007" s="360"/>
    </row>
    <row r="1008" spans="11:11" hidden="1" x14ac:dyDescent="0.25">
      <c r="K1008" s="360"/>
    </row>
    <row r="1009" spans="11:11" hidden="1" x14ac:dyDescent="0.25">
      <c r="K1009" s="360"/>
    </row>
    <row r="1010" spans="11:11" hidden="1" x14ac:dyDescent="0.25">
      <c r="K1010" s="360"/>
    </row>
    <row r="1011" spans="11:11" hidden="1" x14ac:dyDescent="0.25">
      <c r="K1011" s="360"/>
    </row>
    <row r="1012" spans="11:11" hidden="1" x14ac:dyDescent="0.25">
      <c r="K1012" s="360"/>
    </row>
    <row r="1013" spans="11:11" hidden="1" x14ac:dyDescent="0.25">
      <c r="K1013" s="360"/>
    </row>
    <row r="1014" spans="11:11" hidden="1" x14ac:dyDescent="0.25">
      <c r="K1014" s="360"/>
    </row>
    <row r="1015" spans="11:11" hidden="1" x14ac:dyDescent="0.25">
      <c r="K1015" s="360"/>
    </row>
    <row r="1016" spans="11:11" hidden="1" x14ac:dyDescent="0.25">
      <c r="K1016" s="360"/>
    </row>
    <row r="1017" spans="11:11" hidden="1" x14ac:dyDescent="0.25">
      <c r="K1017" s="360"/>
    </row>
    <row r="1018" spans="11:11" hidden="1" x14ac:dyDescent="0.25">
      <c r="K1018" s="360"/>
    </row>
    <row r="1019" spans="11:11" hidden="1" x14ac:dyDescent="0.25">
      <c r="K1019" s="360"/>
    </row>
    <row r="1020" spans="11:11" hidden="1" x14ac:dyDescent="0.25">
      <c r="K1020" s="360"/>
    </row>
    <row r="1021" spans="11:11" hidden="1" x14ac:dyDescent="0.25">
      <c r="K1021" s="360"/>
    </row>
    <row r="1022" spans="11:11" hidden="1" x14ac:dyDescent="0.25">
      <c r="K1022" s="360"/>
    </row>
    <row r="1023" spans="11:11" hidden="1" x14ac:dyDescent="0.25">
      <c r="K1023" s="360"/>
    </row>
    <row r="1024" spans="11:11" hidden="1" x14ac:dyDescent="0.25">
      <c r="K1024" s="360"/>
    </row>
    <row r="1025" spans="11:11" hidden="1" x14ac:dyDescent="0.25">
      <c r="K1025" s="360"/>
    </row>
    <row r="1026" spans="11:11" hidden="1" x14ac:dyDescent="0.25">
      <c r="K1026" s="360"/>
    </row>
    <row r="1027" spans="11:11" hidden="1" x14ac:dyDescent="0.25">
      <c r="K1027" s="360"/>
    </row>
    <row r="1028" spans="11:11" hidden="1" x14ac:dyDescent="0.25">
      <c r="K1028" s="360"/>
    </row>
    <row r="1029" spans="11:11" hidden="1" x14ac:dyDescent="0.25">
      <c r="K1029" s="360"/>
    </row>
    <row r="1030" spans="11:11" hidden="1" x14ac:dyDescent="0.25">
      <c r="K1030" s="360"/>
    </row>
    <row r="1031" spans="11:11" hidden="1" x14ac:dyDescent="0.25">
      <c r="K1031" s="360"/>
    </row>
    <row r="1032" spans="11:11" hidden="1" x14ac:dyDescent="0.25">
      <c r="K1032" s="360"/>
    </row>
    <row r="1033" spans="11:11" hidden="1" x14ac:dyDescent="0.25">
      <c r="K1033" s="360"/>
    </row>
    <row r="1034" spans="11:11" hidden="1" x14ac:dyDescent="0.25">
      <c r="K1034" s="360"/>
    </row>
    <row r="1035" spans="11:11" hidden="1" x14ac:dyDescent="0.25">
      <c r="K1035" s="360"/>
    </row>
    <row r="1036" spans="11:11" hidden="1" x14ac:dyDescent="0.25">
      <c r="K1036" s="360"/>
    </row>
    <row r="1037" spans="11:11" hidden="1" x14ac:dyDescent="0.25">
      <c r="K1037" s="360"/>
    </row>
    <row r="1038" spans="11:11" hidden="1" x14ac:dyDescent="0.25">
      <c r="K1038" s="360"/>
    </row>
    <row r="1039" spans="11:11" hidden="1" x14ac:dyDescent="0.25">
      <c r="K1039" s="360"/>
    </row>
    <row r="1040" spans="11:11" hidden="1" x14ac:dyDescent="0.25">
      <c r="K1040" s="360"/>
    </row>
    <row r="1041" spans="11:11" hidden="1" x14ac:dyDescent="0.25">
      <c r="K1041" s="360"/>
    </row>
    <row r="1042" spans="11:11" hidden="1" x14ac:dyDescent="0.25">
      <c r="K1042" s="360"/>
    </row>
    <row r="1043" spans="11:11" hidden="1" x14ac:dyDescent="0.25">
      <c r="K1043" s="360"/>
    </row>
    <row r="1044" spans="11:11" hidden="1" x14ac:dyDescent="0.25">
      <c r="K1044" s="360"/>
    </row>
    <row r="1045" spans="11:11" hidden="1" x14ac:dyDescent="0.25">
      <c r="K1045" s="360"/>
    </row>
    <row r="1046" spans="11:11" hidden="1" x14ac:dyDescent="0.25">
      <c r="K1046" s="360"/>
    </row>
    <row r="1047" spans="11:11" hidden="1" x14ac:dyDescent="0.25">
      <c r="K1047" s="360"/>
    </row>
    <row r="1048" spans="11:11" hidden="1" x14ac:dyDescent="0.25">
      <c r="K1048" s="360"/>
    </row>
    <row r="1049" spans="11:11" hidden="1" x14ac:dyDescent="0.25">
      <c r="K1049" s="360"/>
    </row>
    <row r="1050" spans="11:11" hidden="1" x14ac:dyDescent="0.25">
      <c r="K1050" s="360"/>
    </row>
    <row r="1051" spans="11:11" hidden="1" x14ac:dyDescent="0.25">
      <c r="K1051" s="360"/>
    </row>
    <row r="1052" spans="11:11" hidden="1" x14ac:dyDescent="0.25">
      <c r="K1052" s="360"/>
    </row>
    <row r="1053" spans="11:11" hidden="1" x14ac:dyDescent="0.25">
      <c r="K1053" s="360"/>
    </row>
    <row r="1054" spans="11:11" hidden="1" x14ac:dyDescent="0.25">
      <c r="K1054" s="360"/>
    </row>
    <row r="1055" spans="11:11" hidden="1" x14ac:dyDescent="0.25">
      <c r="K1055" s="360"/>
    </row>
    <row r="1056" spans="11:11" hidden="1" x14ac:dyDescent="0.25">
      <c r="K1056" s="360"/>
    </row>
    <row r="1057" spans="11:11" hidden="1" x14ac:dyDescent="0.25">
      <c r="K1057" s="360"/>
    </row>
    <row r="1058" spans="11:11" hidden="1" x14ac:dyDescent="0.25">
      <c r="K1058" s="360"/>
    </row>
    <row r="1059" spans="11:11" hidden="1" x14ac:dyDescent="0.25">
      <c r="K1059" s="360"/>
    </row>
    <row r="1060" spans="11:11" hidden="1" x14ac:dyDescent="0.25">
      <c r="K1060" s="360"/>
    </row>
    <row r="1061" spans="11:11" hidden="1" x14ac:dyDescent="0.25">
      <c r="K1061" s="360"/>
    </row>
    <row r="1062" spans="11:11" hidden="1" x14ac:dyDescent="0.25">
      <c r="K1062" s="360"/>
    </row>
    <row r="1063" spans="11:11" hidden="1" x14ac:dyDescent="0.25">
      <c r="K1063" s="360"/>
    </row>
    <row r="1064" spans="11:11" hidden="1" x14ac:dyDescent="0.25">
      <c r="K1064" s="360"/>
    </row>
    <row r="1065" spans="11:11" hidden="1" x14ac:dyDescent="0.25">
      <c r="K1065" s="360"/>
    </row>
    <row r="1066" spans="11:11" hidden="1" x14ac:dyDescent="0.25">
      <c r="K1066" s="360"/>
    </row>
    <row r="1067" spans="11:11" hidden="1" x14ac:dyDescent="0.25">
      <c r="K1067" s="360"/>
    </row>
    <row r="1068" spans="11:11" hidden="1" x14ac:dyDescent="0.25">
      <c r="K1068" s="360"/>
    </row>
    <row r="1069" spans="11:11" hidden="1" x14ac:dyDescent="0.25">
      <c r="K1069" s="360"/>
    </row>
    <row r="1070" spans="11:11" hidden="1" x14ac:dyDescent="0.25">
      <c r="K1070" s="360"/>
    </row>
    <row r="1071" spans="11:11" hidden="1" x14ac:dyDescent="0.25">
      <c r="K1071" s="360"/>
    </row>
    <row r="1072" spans="11:11" hidden="1" x14ac:dyDescent="0.25">
      <c r="K1072" s="360"/>
    </row>
    <row r="1073" spans="11:11" hidden="1" x14ac:dyDescent="0.25">
      <c r="K1073" s="360"/>
    </row>
    <row r="1074" spans="11:11" hidden="1" x14ac:dyDescent="0.25">
      <c r="K1074" s="360"/>
    </row>
    <row r="1075" spans="11:11" hidden="1" x14ac:dyDescent="0.25">
      <c r="K1075" s="360"/>
    </row>
    <row r="1076" spans="11:11" hidden="1" x14ac:dyDescent="0.25">
      <c r="K1076" s="360"/>
    </row>
    <row r="1077" spans="11:11" hidden="1" x14ac:dyDescent="0.25">
      <c r="K1077" s="360"/>
    </row>
    <row r="1078" spans="11:11" hidden="1" x14ac:dyDescent="0.25">
      <c r="K1078" s="360"/>
    </row>
    <row r="1079" spans="11:11" hidden="1" x14ac:dyDescent="0.25">
      <c r="K1079" s="360"/>
    </row>
    <row r="1080" spans="11:11" hidden="1" x14ac:dyDescent="0.25">
      <c r="K1080" s="360"/>
    </row>
    <row r="1081" spans="11:11" hidden="1" x14ac:dyDescent="0.25">
      <c r="K1081" s="360"/>
    </row>
    <row r="1082" spans="11:11" hidden="1" x14ac:dyDescent="0.25">
      <c r="K1082" s="360"/>
    </row>
    <row r="1083" spans="11:11" hidden="1" x14ac:dyDescent="0.25">
      <c r="K1083" s="360"/>
    </row>
    <row r="1084" spans="11:11" hidden="1" x14ac:dyDescent="0.25">
      <c r="K1084" s="360"/>
    </row>
    <row r="1085" spans="11:11" hidden="1" x14ac:dyDescent="0.25">
      <c r="K1085" s="360"/>
    </row>
    <row r="1086" spans="11:11" hidden="1" x14ac:dyDescent="0.25">
      <c r="K1086" s="360"/>
    </row>
    <row r="1087" spans="11:11" hidden="1" x14ac:dyDescent="0.25">
      <c r="K1087" s="360"/>
    </row>
    <row r="1088" spans="11:11" hidden="1" x14ac:dyDescent="0.25">
      <c r="K1088" s="360"/>
    </row>
    <row r="1089" spans="11:11" hidden="1" x14ac:dyDescent="0.25">
      <c r="K1089" s="360"/>
    </row>
    <row r="1090" spans="11:11" hidden="1" x14ac:dyDescent="0.25">
      <c r="K1090" s="360"/>
    </row>
    <row r="1091" spans="11:11" hidden="1" x14ac:dyDescent="0.25">
      <c r="K1091" s="360"/>
    </row>
    <row r="1092" spans="11:11" hidden="1" x14ac:dyDescent="0.25">
      <c r="K1092" s="360"/>
    </row>
    <row r="1093" spans="11:11" hidden="1" x14ac:dyDescent="0.25">
      <c r="K1093" s="360"/>
    </row>
    <row r="1094" spans="11:11" hidden="1" x14ac:dyDescent="0.25">
      <c r="K1094" s="360"/>
    </row>
    <row r="1095" spans="11:11" hidden="1" x14ac:dyDescent="0.25">
      <c r="K1095" s="360"/>
    </row>
    <row r="1096" spans="11:11" hidden="1" x14ac:dyDescent="0.25">
      <c r="K1096" s="360"/>
    </row>
    <row r="1097" spans="11:11" hidden="1" x14ac:dyDescent="0.25">
      <c r="K1097" s="360"/>
    </row>
    <row r="1098" spans="11:11" hidden="1" x14ac:dyDescent="0.25">
      <c r="K1098" s="360"/>
    </row>
    <row r="1099" spans="11:11" hidden="1" x14ac:dyDescent="0.25">
      <c r="K1099" s="360"/>
    </row>
    <row r="1100" spans="11:11" hidden="1" x14ac:dyDescent="0.25">
      <c r="K1100" s="360"/>
    </row>
    <row r="1101" spans="11:11" hidden="1" x14ac:dyDescent="0.25">
      <c r="K1101" s="360"/>
    </row>
    <row r="1102" spans="11:11" hidden="1" x14ac:dyDescent="0.25">
      <c r="K1102" s="360"/>
    </row>
    <row r="1103" spans="11:11" hidden="1" x14ac:dyDescent="0.25">
      <c r="K1103" s="360"/>
    </row>
    <row r="1104" spans="11:11" hidden="1" x14ac:dyDescent="0.25">
      <c r="K1104" s="360"/>
    </row>
    <row r="1105" spans="11:11" hidden="1" x14ac:dyDescent="0.25">
      <c r="K1105" s="360"/>
    </row>
    <row r="1106" spans="11:11" hidden="1" x14ac:dyDescent="0.25">
      <c r="K1106" s="360"/>
    </row>
    <row r="1107" spans="11:11" hidden="1" x14ac:dyDescent="0.25">
      <c r="K1107" s="360"/>
    </row>
    <row r="1108" spans="11:11" hidden="1" x14ac:dyDescent="0.25">
      <c r="K1108" s="360"/>
    </row>
    <row r="1109" spans="11:11" hidden="1" x14ac:dyDescent="0.25">
      <c r="K1109" s="360"/>
    </row>
    <row r="1110" spans="11:11" hidden="1" x14ac:dyDescent="0.25">
      <c r="K1110" s="360"/>
    </row>
    <row r="1111" spans="11:11" hidden="1" x14ac:dyDescent="0.25">
      <c r="K1111" s="360"/>
    </row>
    <row r="1112" spans="11:11" hidden="1" x14ac:dyDescent="0.25">
      <c r="K1112" s="360"/>
    </row>
    <row r="1113" spans="11:11" hidden="1" x14ac:dyDescent="0.25">
      <c r="K1113" s="360"/>
    </row>
    <row r="1114" spans="11:11" hidden="1" x14ac:dyDescent="0.25">
      <c r="K1114" s="360"/>
    </row>
    <row r="1115" spans="11:11" hidden="1" x14ac:dyDescent="0.25">
      <c r="K1115" s="360"/>
    </row>
    <row r="1116" spans="11:11" hidden="1" x14ac:dyDescent="0.25">
      <c r="K1116" s="360"/>
    </row>
    <row r="1117" spans="11:11" hidden="1" x14ac:dyDescent="0.25">
      <c r="K1117" s="360"/>
    </row>
    <row r="1118" spans="11:11" hidden="1" x14ac:dyDescent="0.25">
      <c r="K1118" s="360"/>
    </row>
    <row r="1119" spans="11:11" hidden="1" x14ac:dyDescent="0.25">
      <c r="K1119" s="360"/>
    </row>
    <row r="1120" spans="11:11" hidden="1" x14ac:dyDescent="0.25">
      <c r="K1120" s="360"/>
    </row>
    <row r="1121" spans="11:11" hidden="1" x14ac:dyDescent="0.25">
      <c r="K1121" s="360"/>
    </row>
    <row r="1122" spans="11:11" hidden="1" x14ac:dyDescent="0.25">
      <c r="K1122" s="360"/>
    </row>
    <row r="1123" spans="11:11" hidden="1" x14ac:dyDescent="0.25">
      <c r="K1123" s="360"/>
    </row>
    <row r="1124" spans="11:11" hidden="1" x14ac:dyDescent="0.25">
      <c r="K1124" s="360"/>
    </row>
    <row r="1125" spans="11:11" hidden="1" x14ac:dyDescent="0.25">
      <c r="K1125" s="360"/>
    </row>
    <row r="1126" spans="11:11" hidden="1" x14ac:dyDescent="0.25">
      <c r="K1126" s="360"/>
    </row>
    <row r="1127" spans="11:11" hidden="1" x14ac:dyDescent="0.25">
      <c r="K1127" s="360"/>
    </row>
    <row r="1128" spans="11:11" hidden="1" x14ac:dyDescent="0.25">
      <c r="K1128" s="360"/>
    </row>
    <row r="1129" spans="11:11" hidden="1" x14ac:dyDescent="0.25">
      <c r="K1129" s="360"/>
    </row>
    <row r="1130" spans="11:11" hidden="1" x14ac:dyDescent="0.25">
      <c r="K1130" s="360"/>
    </row>
    <row r="1131" spans="11:11" hidden="1" x14ac:dyDescent="0.25">
      <c r="K1131" s="360"/>
    </row>
    <row r="1132" spans="11:11" hidden="1" x14ac:dyDescent="0.25">
      <c r="K1132" s="360"/>
    </row>
    <row r="1133" spans="11:11" hidden="1" x14ac:dyDescent="0.25">
      <c r="K1133" s="360"/>
    </row>
    <row r="1134" spans="11:11" hidden="1" x14ac:dyDescent="0.25">
      <c r="K1134" s="360"/>
    </row>
    <row r="1135" spans="11:11" hidden="1" x14ac:dyDescent="0.25">
      <c r="K1135" s="360"/>
    </row>
    <row r="1136" spans="11:11" hidden="1" x14ac:dyDescent="0.25">
      <c r="K1136" s="360"/>
    </row>
    <row r="1137" spans="11:11" hidden="1" x14ac:dyDescent="0.25">
      <c r="K1137" s="360"/>
    </row>
    <row r="1138" spans="11:11" hidden="1" x14ac:dyDescent="0.25">
      <c r="K1138" s="360"/>
    </row>
    <row r="1139" spans="11:11" hidden="1" x14ac:dyDescent="0.25">
      <c r="K1139" s="360"/>
    </row>
    <row r="1140" spans="11:11" hidden="1" x14ac:dyDescent="0.25">
      <c r="K1140" s="360"/>
    </row>
    <row r="1141" spans="11:11" hidden="1" x14ac:dyDescent="0.25">
      <c r="K1141" s="360"/>
    </row>
    <row r="1142" spans="11:11" hidden="1" x14ac:dyDescent="0.25">
      <c r="K1142" s="360"/>
    </row>
    <row r="1143" spans="11:11" hidden="1" x14ac:dyDescent="0.25">
      <c r="K1143" s="360"/>
    </row>
    <row r="1144" spans="11:11" hidden="1" x14ac:dyDescent="0.25">
      <c r="K1144" s="360"/>
    </row>
    <row r="1145" spans="11:11" hidden="1" x14ac:dyDescent="0.25">
      <c r="K1145" s="360"/>
    </row>
    <row r="1146" spans="11:11" hidden="1" x14ac:dyDescent="0.25">
      <c r="K1146" s="360"/>
    </row>
    <row r="1147" spans="11:11" hidden="1" x14ac:dyDescent="0.25">
      <c r="K1147" s="360"/>
    </row>
    <row r="1148" spans="11:11" hidden="1" x14ac:dyDescent="0.25">
      <c r="K1148" s="360"/>
    </row>
    <row r="1149" spans="11:11" hidden="1" x14ac:dyDescent="0.25">
      <c r="K1149" s="360"/>
    </row>
    <row r="1150" spans="11:11" hidden="1" x14ac:dyDescent="0.25">
      <c r="K1150" s="360"/>
    </row>
    <row r="1151" spans="11:11" hidden="1" x14ac:dyDescent="0.25">
      <c r="K1151" s="360"/>
    </row>
    <row r="1152" spans="11:11" hidden="1" x14ac:dyDescent="0.25">
      <c r="K1152" s="360"/>
    </row>
    <row r="1153" spans="11:11" hidden="1" x14ac:dyDescent="0.25">
      <c r="K1153" s="360"/>
    </row>
    <row r="1154" spans="11:11" hidden="1" x14ac:dyDescent="0.25">
      <c r="K1154" s="360"/>
    </row>
    <row r="1155" spans="11:11" hidden="1" x14ac:dyDescent="0.25">
      <c r="K1155" s="360"/>
    </row>
    <row r="1156" spans="11:11" hidden="1" x14ac:dyDescent="0.25">
      <c r="K1156" s="360"/>
    </row>
    <row r="1157" spans="11:11" hidden="1" x14ac:dyDescent="0.25">
      <c r="K1157" s="360"/>
    </row>
    <row r="1158" spans="11:11" hidden="1" x14ac:dyDescent="0.25">
      <c r="K1158" s="360"/>
    </row>
    <row r="1159" spans="11:11" hidden="1" x14ac:dyDescent="0.25">
      <c r="K1159" s="360"/>
    </row>
    <row r="1160" spans="11:11" hidden="1" x14ac:dyDescent="0.25">
      <c r="K1160" s="360"/>
    </row>
    <row r="1161" spans="11:11" hidden="1" x14ac:dyDescent="0.25">
      <c r="K1161" s="360"/>
    </row>
    <row r="1162" spans="11:11" hidden="1" x14ac:dyDescent="0.25">
      <c r="K1162" s="360"/>
    </row>
    <row r="1163" spans="11:11" hidden="1" x14ac:dyDescent="0.25">
      <c r="K1163" s="360"/>
    </row>
    <row r="1164" spans="11:11" hidden="1" x14ac:dyDescent="0.25">
      <c r="K1164" s="360"/>
    </row>
    <row r="1165" spans="11:11" hidden="1" x14ac:dyDescent="0.25">
      <c r="K1165" s="360"/>
    </row>
    <row r="1166" spans="11:11" hidden="1" x14ac:dyDescent="0.25">
      <c r="K1166" s="360"/>
    </row>
    <row r="1167" spans="11:11" hidden="1" x14ac:dyDescent="0.25">
      <c r="K1167" s="360"/>
    </row>
    <row r="1168" spans="11:11" hidden="1" x14ac:dyDescent="0.25">
      <c r="K1168" s="360"/>
    </row>
    <row r="1169" spans="11:11" hidden="1" x14ac:dyDescent="0.25">
      <c r="K1169" s="360"/>
    </row>
    <row r="1170" spans="11:11" hidden="1" x14ac:dyDescent="0.25">
      <c r="K1170" s="360"/>
    </row>
    <row r="1171" spans="11:11" hidden="1" x14ac:dyDescent="0.25">
      <c r="K1171" s="360"/>
    </row>
    <row r="1172" spans="11:11" hidden="1" x14ac:dyDescent="0.25">
      <c r="K1172" s="360"/>
    </row>
    <row r="1173" spans="11:11" hidden="1" x14ac:dyDescent="0.25">
      <c r="K1173" s="360"/>
    </row>
    <row r="1174" spans="11:11" hidden="1" x14ac:dyDescent="0.25">
      <c r="K1174" s="360"/>
    </row>
    <row r="1175" spans="11:11" hidden="1" x14ac:dyDescent="0.25">
      <c r="K1175" s="360"/>
    </row>
    <row r="1176" spans="11:11" hidden="1" x14ac:dyDescent="0.25">
      <c r="K1176" s="360"/>
    </row>
    <row r="1177" spans="11:11" hidden="1" x14ac:dyDescent="0.25">
      <c r="K1177" s="360"/>
    </row>
    <row r="1178" spans="11:11" hidden="1" x14ac:dyDescent="0.25">
      <c r="K1178" s="360"/>
    </row>
    <row r="1179" spans="11:11" hidden="1" x14ac:dyDescent="0.25">
      <c r="K1179" s="360"/>
    </row>
    <row r="1180" spans="11:11" hidden="1" x14ac:dyDescent="0.25">
      <c r="K1180" s="360"/>
    </row>
    <row r="1181" spans="11:11" hidden="1" x14ac:dyDescent="0.25">
      <c r="K1181" s="360"/>
    </row>
    <row r="1182" spans="11:11" hidden="1" x14ac:dyDescent="0.25">
      <c r="K1182" s="360"/>
    </row>
    <row r="1183" spans="11:11" hidden="1" x14ac:dyDescent="0.25">
      <c r="K1183" s="360"/>
    </row>
    <row r="1184" spans="11:11" hidden="1" x14ac:dyDescent="0.25">
      <c r="K1184" s="360"/>
    </row>
    <row r="1185" spans="11:11" hidden="1" x14ac:dyDescent="0.25">
      <c r="K1185" s="360"/>
    </row>
    <row r="1186" spans="11:11" hidden="1" x14ac:dyDescent="0.25">
      <c r="K1186" s="360"/>
    </row>
    <row r="1187" spans="11:11" hidden="1" x14ac:dyDescent="0.25">
      <c r="K1187" s="360"/>
    </row>
    <row r="1188" spans="11:11" hidden="1" x14ac:dyDescent="0.25">
      <c r="K1188" s="360"/>
    </row>
    <row r="1189" spans="11:11" hidden="1" x14ac:dyDescent="0.25">
      <c r="K1189" s="360"/>
    </row>
    <row r="1190" spans="11:11" hidden="1" x14ac:dyDescent="0.25">
      <c r="K1190" s="360"/>
    </row>
    <row r="1191" spans="11:11" hidden="1" x14ac:dyDescent="0.25">
      <c r="K1191" s="360"/>
    </row>
    <row r="1192" spans="11:11" hidden="1" x14ac:dyDescent="0.25">
      <c r="K1192" s="360"/>
    </row>
    <row r="1193" spans="11:11" hidden="1" x14ac:dyDescent="0.25">
      <c r="K1193" s="360"/>
    </row>
    <row r="1194" spans="11:11" hidden="1" x14ac:dyDescent="0.25">
      <c r="K1194" s="360"/>
    </row>
    <row r="1195" spans="11:11" hidden="1" x14ac:dyDescent="0.25">
      <c r="K1195" s="360"/>
    </row>
    <row r="1196" spans="11:11" hidden="1" x14ac:dyDescent="0.25">
      <c r="K1196" s="360"/>
    </row>
    <row r="1197" spans="11:11" hidden="1" x14ac:dyDescent="0.25">
      <c r="K1197" s="360"/>
    </row>
    <row r="1198" spans="11:11" hidden="1" x14ac:dyDescent="0.25">
      <c r="K1198" s="360"/>
    </row>
    <row r="1199" spans="11:11" hidden="1" x14ac:dyDescent="0.25">
      <c r="K1199" s="360"/>
    </row>
    <row r="1200" spans="11:11" hidden="1" x14ac:dyDescent="0.25">
      <c r="K1200" s="360"/>
    </row>
    <row r="1201" spans="11:11" hidden="1" x14ac:dyDescent="0.25">
      <c r="K1201" s="360"/>
    </row>
    <row r="1202" spans="11:11" hidden="1" x14ac:dyDescent="0.25">
      <c r="K1202" s="360"/>
    </row>
    <row r="1203" spans="11:11" hidden="1" x14ac:dyDescent="0.25">
      <c r="K1203" s="360"/>
    </row>
    <row r="1204" spans="11:11" hidden="1" x14ac:dyDescent="0.25">
      <c r="K1204" s="360"/>
    </row>
    <row r="1205" spans="11:11" hidden="1" x14ac:dyDescent="0.25">
      <c r="K1205" s="360"/>
    </row>
    <row r="1206" spans="11:11" hidden="1" x14ac:dyDescent="0.25">
      <c r="K1206" s="360"/>
    </row>
    <row r="1207" spans="11:11" hidden="1" x14ac:dyDescent="0.25">
      <c r="K1207" s="360"/>
    </row>
    <row r="1208" spans="11:11" hidden="1" x14ac:dyDescent="0.25">
      <c r="K1208" s="360"/>
    </row>
    <row r="1209" spans="11:11" hidden="1" x14ac:dyDescent="0.25">
      <c r="K1209" s="360"/>
    </row>
    <row r="1210" spans="11:11" hidden="1" x14ac:dyDescent="0.25">
      <c r="K1210" s="360"/>
    </row>
    <row r="1211" spans="11:11" hidden="1" x14ac:dyDescent="0.25">
      <c r="K1211" s="360"/>
    </row>
    <row r="1212" spans="11:11" hidden="1" x14ac:dyDescent="0.25">
      <c r="K1212" s="360"/>
    </row>
    <row r="1213" spans="11:11" hidden="1" x14ac:dyDescent="0.25">
      <c r="K1213" s="360"/>
    </row>
    <row r="1214" spans="11:11" hidden="1" x14ac:dyDescent="0.25">
      <c r="K1214" s="360"/>
    </row>
    <row r="1215" spans="11:11" hidden="1" x14ac:dyDescent="0.25">
      <c r="K1215" s="360"/>
    </row>
    <row r="1216" spans="11:11" hidden="1" x14ac:dyDescent="0.25">
      <c r="K1216" s="360"/>
    </row>
    <row r="1217" spans="11:11" hidden="1" x14ac:dyDescent="0.25">
      <c r="K1217" s="360"/>
    </row>
    <row r="1218" spans="11:11" hidden="1" x14ac:dyDescent="0.25">
      <c r="K1218" s="360"/>
    </row>
    <row r="1219" spans="11:11" hidden="1" x14ac:dyDescent="0.25">
      <c r="K1219" s="360"/>
    </row>
    <row r="1220" spans="11:11" hidden="1" x14ac:dyDescent="0.25">
      <c r="K1220" s="360"/>
    </row>
    <row r="1221" spans="11:11" hidden="1" x14ac:dyDescent="0.25">
      <c r="K1221" s="360"/>
    </row>
    <row r="1222" spans="11:11" hidden="1" x14ac:dyDescent="0.25">
      <c r="K1222" s="360"/>
    </row>
    <row r="1223" spans="11:11" hidden="1" x14ac:dyDescent="0.25">
      <c r="K1223" s="360"/>
    </row>
    <row r="1224" spans="11:11" hidden="1" x14ac:dyDescent="0.25">
      <c r="K1224" s="360"/>
    </row>
    <row r="1225" spans="11:11" hidden="1" x14ac:dyDescent="0.25">
      <c r="K1225" s="360"/>
    </row>
    <row r="1226" spans="11:11" hidden="1" x14ac:dyDescent="0.25">
      <c r="K1226" s="360"/>
    </row>
    <row r="1227" spans="11:11" hidden="1" x14ac:dyDescent="0.25">
      <c r="K1227" s="360"/>
    </row>
    <row r="1228" spans="11:11" hidden="1" x14ac:dyDescent="0.25">
      <c r="K1228" s="360"/>
    </row>
    <row r="1229" spans="11:11" hidden="1" x14ac:dyDescent="0.25">
      <c r="K1229" s="360"/>
    </row>
    <row r="1230" spans="11:11" hidden="1" x14ac:dyDescent="0.25">
      <c r="K1230" s="360"/>
    </row>
    <row r="1231" spans="11:11" hidden="1" x14ac:dyDescent="0.25">
      <c r="K1231" s="360"/>
    </row>
    <row r="1232" spans="11:11" hidden="1" x14ac:dyDescent="0.25">
      <c r="K1232" s="360"/>
    </row>
    <row r="1233" spans="11:11" hidden="1" x14ac:dyDescent="0.25">
      <c r="K1233" s="360"/>
    </row>
    <row r="1234" spans="11:11" hidden="1" x14ac:dyDescent="0.25">
      <c r="K1234" s="360"/>
    </row>
    <row r="1235" spans="11:11" hidden="1" x14ac:dyDescent="0.25">
      <c r="K1235" s="360"/>
    </row>
    <row r="1236" spans="11:11" hidden="1" x14ac:dyDescent="0.25">
      <c r="K1236" s="360"/>
    </row>
    <row r="1237" spans="11:11" hidden="1" x14ac:dyDescent="0.25">
      <c r="K1237" s="360"/>
    </row>
    <row r="1238" spans="11:11" hidden="1" x14ac:dyDescent="0.25">
      <c r="K1238" s="360"/>
    </row>
    <row r="1239" spans="11:11" hidden="1" x14ac:dyDescent="0.25">
      <c r="K1239" s="360"/>
    </row>
    <row r="1240" spans="11:11" hidden="1" x14ac:dyDescent="0.25">
      <c r="K1240" s="360"/>
    </row>
    <row r="1241" spans="11:11" hidden="1" x14ac:dyDescent="0.25">
      <c r="K1241" s="360"/>
    </row>
    <row r="1242" spans="11:11" hidden="1" x14ac:dyDescent="0.25">
      <c r="K1242" s="360"/>
    </row>
    <row r="1243" spans="11:11" hidden="1" x14ac:dyDescent="0.25">
      <c r="K1243" s="360"/>
    </row>
    <row r="1244" spans="11:11" hidden="1" x14ac:dyDescent="0.25">
      <c r="K1244" s="360"/>
    </row>
    <row r="1245" spans="11:11" hidden="1" x14ac:dyDescent="0.25">
      <c r="K1245" s="360"/>
    </row>
    <row r="1246" spans="11:11" hidden="1" x14ac:dyDescent="0.25">
      <c r="K1246" s="360"/>
    </row>
    <row r="1247" spans="11:11" hidden="1" x14ac:dyDescent="0.25">
      <c r="K1247" s="360"/>
    </row>
    <row r="1248" spans="11:11" hidden="1" x14ac:dyDescent="0.25">
      <c r="K1248" s="360"/>
    </row>
    <row r="1249" spans="11:11" hidden="1" x14ac:dyDescent="0.25">
      <c r="K1249" s="360"/>
    </row>
    <row r="1250" spans="11:11" hidden="1" x14ac:dyDescent="0.25">
      <c r="K1250" s="360"/>
    </row>
    <row r="1251" spans="11:11" hidden="1" x14ac:dyDescent="0.25">
      <c r="K1251" s="360"/>
    </row>
    <row r="1252" spans="11:11" hidden="1" x14ac:dyDescent="0.25">
      <c r="K1252" s="360"/>
    </row>
    <row r="1253" spans="11:11" hidden="1" x14ac:dyDescent="0.25">
      <c r="K1253" s="360"/>
    </row>
    <row r="1254" spans="11:11" hidden="1" x14ac:dyDescent="0.25">
      <c r="K1254" s="360"/>
    </row>
    <row r="1255" spans="11:11" hidden="1" x14ac:dyDescent="0.25">
      <c r="K1255" s="360"/>
    </row>
    <row r="1256" spans="11:11" hidden="1" x14ac:dyDescent="0.25">
      <c r="K1256" s="360"/>
    </row>
    <row r="1257" spans="11:11" hidden="1" x14ac:dyDescent="0.25">
      <c r="K1257" s="360"/>
    </row>
    <row r="1258" spans="11:11" hidden="1" x14ac:dyDescent="0.25">
      <c r="K1258" s="360"/>
    </row>
    <row r="1259" spans="11:11" hidden="1" x14ac:dyDescent="0.25">
      <c r="K1259" s="360"/>
    </row>
    <row r="1260" spans="11:11" hidden="1" x14ac:dyDescent="0.25">
      <c r="K1260" s="360"/>
    </row>
    <row r="1261" spans="11:11" hidden="1" x14ac:dyDescent="0.25">
      <c r="K1261" s="360"/>
    </row>
    <row r="1262" spans="11:11" hidden="1" x14ac:dyDescent="0.25">
      <c r="K1262" s="360"/>
    </row>
    <row r="1263" spans="11:11" hidden="1" x14ac:dyDescent="0.25">
      <c r="K1263" s="360"/>
    </row>
    <row r="1264" spans="11:11" hidden="1" x14ac:dyDescent="0.25">
      <c r="K1264" s="360"/>
    </row>
    <row r="1265" spans="11:11" hidden="1" x14ac:dyDescent="0.25">
      <c r="K1265" s="360"/>
    </row>
    <row r="1266" spans="11:11" hidden="1" x14ac:dyDescent="0.25">
      <c r="K1266" s="360"/>
    </row>
    <row r="1267" spans="11:11" hidden="1" x14ac:dyDescent="0.25">
      <c r="K1267" s="360"/>
    </row>
    <row r="1268" spans="11:11" hidden="1" x14ac:dyDescent="0.25">
      <c r="K1268" s="360"/>
    </row>
    <row r="1269" spans="11:11" hidden="1" x14ac:dyDescent="0.25">
      <c r="K1269" s="360"/>
    </row>
    <row r="1270" spans="11:11" hidden="1" x14ac:dyDescent="0.25">
      <c r="K1270" s="360"/>
    </row>
    <row r="1271" spans="11:11" hidden="1" x14ac:dyDescent="0.25">
      <c r="K1271" s="360"/>
    </row>
    <row r="1272" spans="11:11" hidden="1" x14ac:dyDescent="0.25">
      <c r="K1272" s="360"/>
    </row>
    <row r="1273" spans="11:11" hidden="1" x14ac:dyDescent="0.25">
      <c r="K1273" s="360"/>
    </row>
    <row r="1274" spans="11:11" hidden="1" x14ac:dyDescent="0.25">
      <c r="K1274" s="360"/>
    </row>
    <row r="1275" spans="11:11" hidden="1" x14ac:dyDescent="0.25">
      <c r="K1275" s="360"/>
    </row>
    <row r="1276" spans="11:11" hidden="1" x14ac:dyDescent="0.25">
      <c r="K1276" s="360"/>
    </row>
    <row r="1277" spans="11:11" hidden="1" x14ac:dyDescent="0.25">
      <c r="K1277" s="360"/>
    </row>
    <row r="1278" spans="11:11" hidden="1" x14ac:dyDescent="0.25">
      <c r="K1278" s="360"/>
    </row>
    <row r="1279" spans="11:11" hidden="1" x14ac:dyDescent="0.25">
      <c r="K1279" s="360"/>
    </row>
    <row r="1280" spans="11:11" hidden="1" x14ac:dyDescent="0.25">
      <c r="K1280" s="360"/>
    </row>
    <row r="1281" spans="11:11" hidden="1" x14ac:dyDescent="0.25">
      <c r="K1281" s="360"/>
    </row>
    <row r="1282" spans="11:11" hidden="1" x14ac:dyDescent="0.25">
      <c r="K1282" s="360"/>
    </row>
    <row r="1283" spans="11:11" hidden="1" x14ac:dyDescent="0.25">
      <c r="K1283" s="360"/>
    </row>
    <row r="1284" spans="11:11" hidden="1" x14ac:dyDescent="0.25">
      <c r="K1284" s="360"/>
    </row>
    <row r="1285" spans="11:11" hidden="1" x14ac:dyDescent="0.25">
      <c r="K1285" s="360"/>
    </row>
    <row r="1286" spans="11:11" hidden="1" x14ac:dyDescent="0.25">
      <c r="K1286" s="360"/>
    </row>
    <row r="1287" spans="11:11" hidden="1" x14ac:dyDescent="0.25">
      <c r="K1287" s="360"/>
    </row>
    <row r="1288" spans="11:11" hidden="1" x14ac:dyDescent="0.25">
      <c r="K1288" s="360"/>
    </row>
    <row r="1289" spans="11:11" hidden="1" x14ac:dyDescent="0.25">
      <c r="K1289" s="360"/>
    </row>
    <row r="1290" spans="11:11" hidden="1" x14ac:dyDescent="0.25">
      <c r="K1290" s="360"/>
    </row>
    <row r="1291" spans="11:11" hidden="1" x14ac:dyDescent="0.25">
      <c r="K1291" s="360"/>
    </row>
    <row r="1292" spans="11:11" hidden="1" x14ac:dyDescent="0.25">
      <c r="K1292" s="360"/>
    </row>
    <row r="1293" spans="11:11" hidden="1" x14ac:dyDescent="0.25">
      <c r="K1293" s="360"/>
    </row>
    <row r="1294" spans="11:11" hidden="1" x14ac:dyDescent="0.25">
      <c r="K1294" s="360"/>
    </row>
    <row r="1295" spans="11:11" hidden="1" x14ac:dyDescent="0.25">
      <c r="K1295" s="360"/>
    </row>
    <row r="1296" spans="11:11" hidden="1" x14ac:dyDescent="0.25">
      <c r="K1296" s="360"/>
    </row>
    <row r="1297" spans="11:11" hidden="1" x14ac:dyDescent="0.25">
      <c r="K1297" s="360"/>
    </row>
    <row r="1298" spans="11:11" hidden="1" x14ac:dyDescent="0.25">
      <c r="K1298" s="360"/>
    </row>
    <row r="1299" spans="11:11" hidden="1" x14ac:dyDescent="0.25">
      <c r="K1299" s="360"/>
    </row>
    <row r="1300" spans="11:11" hidden="1" x14ac:dyDescent="0.25">
      <c r="K1300" s="360"/>
    </row>
    <row r="1301" spans="11:11" hidden="1" x14ac:dyDescent="0.25">
      <c r="K1301" s="360"/>
    </row>
    <row r="1302" spans="11:11" hidden="1" x14ac:dyDescent="0.25">
      <c r="K1302" s="360"/>
    </row>
    <row r="1303" spans="11:11" hidden="1" x14ac:dyDescent="0.25">
      <c r="K1303" s="360"/>
    </row>
    <row r="1304" spans="11:11" hidden="1" x14ac:dyDescent="0.25">
      <c r="K1304" s="360"/>
    </row>
    <row r="1305" spans="11:11" hidden="1" x14ac:dyDescent="0.25">
      <c r="K1305" s="360"/>
    </row>
    <row r="1306" spans="11:11" hidden="1" x14ac:dyDescent="0.25">
      <c r="K1306" s="360"/>
    </row>
    <row r="1307" spans="11:11" hidden="1" x14ac:dyDescent="0.25">
      <c r="K1307" s="360"/>
    </row>
    <row r="1308" spans="11:11" hidden="1" x14ac:dyDescent="0.25">
      <c r="K1308" s="360"/>
    </row>
    <row r="1309" spans="11:11" hidden="1" x14ac:dyDescent="0.25">
      <c r="K1309" s="360"/>
    </row>
    <row r="1310" spans="11:11" hidden="1" x14ac:dyDescent="0.25">
      <c r="K1310" s="360"/>
    </row>
    <row r="1311" spans="11:11" hidden="1" x14ac:dyDescent="0.25">
      <c r="K1311" s="360"/>
    </row>
    <row r="1312" spans="11:11" hidden="1" x14ac:dyDescent="0.25">
      <c r="K1312" s="360"/>
    </row>
    <row r="1313" spans="11:11" hidden="1" x14ac:dyDescent="0.25">
      <c r="K1313" s="360"/>
    </row>
    <row r="1314" spans="11:11" hidden="1" x14ac:dyDescent="0.25">
      <c r="K1314" s="360"/>
    </row>
    <row r="1315" spans="11:11" hidden="1" x14ac:dyDescent="0.25">
      <c r="K1315" s="360"/>
    </row>
    <row r="1316" spans="11:11" hidden="1" x14ac:dyDescent="0.25">
      <c r="K1316" s="360"/>
    </row>
    <row r="1317" spans="11:11" hidden="1" x14ac:dyDescent="0.25">
      <c r="K1317" s="360"/>
    </row>
    <row r="1318" spans="11:11" hidden="1" x14ac:dyDescent="0.25">
      <c r="K1318" s="360"/>
    </row>
    <row r="1319" spans="11:11" hidden="1" x14ac:dyDescent="0.25">
      <c r="K1319" s="360"/>
    </row>
    <row r="1320" spans="11:11" hidden="1" x14ac:dyDescent="0.25">
      <c r="K1320" s="360"/>
    </row>
    <row r="1321" spans="11:11" hidden="1" x14ac:dyDescent="0.25">
      <c r="K1321" s="360"/>
    </row>
    <row r="1322" spans="11:11" hidden="1" x14ac:dyDescent="0.25">
      <c r="K1322" s="360"/>
    </row>
    <row r="1323" spans="11:11" hidden="1" x14ac:dyDescent="0.25">
      <c r="K1323" s="360"/>
    </row>
    <row r="1324" spans="11:11" hidden="1" x14ac:dyDescent="0.25">
      <c r="K1324" s="360"/>
    </row>
    <row r="1325" spans="11:11" hidden="1" x14ac:dyDescent="0.25">
      <c r="K1325" s="360"/>
    </row>
    <row r="1326" spans="11:11" hidden="1" x14ac:dyDescent="0.25">
      <c r="K1326" s="360"/>
    </row>
    <row r="1327" spans="11:11" hidden="1" x14ac:dyDescent="0.25">
      <c r="K1327" s="360"/>
    </row>
    <row r="1328" spans="11:11" hidden="1" x14ac:dyDescent="0.25">
      <c r="K1328" s="360"/>
    </row>
    <row r="1329" spans="11:11" hidden="1" x14ac:dyDescent="0.25">
      <c r="K1329" s="360"/>
    </row>
    <row r="1330" spans="11:11" hidden="1" x14ac:dyDescent="0.25">
      <c r="K1330" s="360"/>
    </row>
    <row r="1331" spans="11:11" hidden="1" x14ac:dyDescent="0.25">
      <c r="K1331" s="360"/>
    </row>
    <row r="1332" spans="11:11" hidden="1" x14ac:dyDescent="0.25">
      <c r="K1332" s="360"/>
    </row>
    <row r="1333" spans="11:11" hidden="1" x14ac:dyDescent="0.25">
      <c r="K1333" s="360"/>
    </row>
    <row r="1334" spans="11:11" hidden="1" x14ac:dyDescent="0.25">
      <c r="K1334" s="360"/>
    </row>
    <row r="1335" spans="11:11" hidden="1" x14ac:dyDescent="0.25">
      <c r="K1335" s="360"/>
    </row>
    <row r="1336" spans="11:11" hidden="1" x14ac:dyDescent="0.25">
      <c r="K1336" s="360"/>
    </row>
    <row r="1337" spans="11:11" hidden="1" x14ac:dyDescent="0.25">
      <c r="K1337" s="360"/>
    </row>
    <row r="1338" spans="11:11" hidden="1" x14ac:dyDescent="0.25">
      <c r="K1338" s="360"/>
    </row>
    <row r="1339" spans="11:11" hidden="1" x14ac:dyDescent="0.25">
      <c r="K1339" s="360"/>
    </row>
    <row r="1340" spans="11:11" hidden="1" x14ac:dyDescent="0.25">
      <c r="K1340" s="360"/>
    </row>
    <row r="1341" spans="11:11" hidden="1" x14ac:dyDescent="0.25">
      <c r="K1341" s="360"/>
    </row>
    <row r="1342" spans="11:11" hidden="1" x14ac:dyDescent="0.25">
      <c r="K1342" s="360"/>
    </row>
    <row r="1343" spans="11:11" hidden="1" x14ac:dyDescent="0.25">
      <c r="K1343" s="360"/>
    </row>
    <row r="1344" spans="11:11" hidden="1" x14ac:dyDescent="0.25">
      <c r="K1344" s="360"/>
    </row>
    <row r="1345" spans="11:11" hidden="1" x14ac:dyDescent="0.25">
      <c r="K1345" s="360"/>
    </row>
    <row r="1346" spans="11:11" hidden="1" x14ac:dyDescent="0.25">
      <c r="K1346" s="360"/>
    </row>
    <row r="1347" spans="11:11" hidden="1" x14ac:dyDescent="0.25">
      <c r="K1347" s="360"/>
    </row>
    <row r="1348" spans="11:11" hidden="1" x14ac:dyDescent="0.25">
      <c r="K1348" s="360"/>
    </row>
    <row r="1349" spans="11:11" hidden="1" x14ac:dyDescent="0.25">
      <c r="K1349" s="360"/>
    </row>
    <row r="1350" spans="11:11" hidden="1" x14ac:dyDescent="0.25">
      <c r="K1350" s="360"/>
    </row>
    <row r="1351" spans="11:11" hidden="1" x14ac:dyDescent="0.25">
      <c r="K1351" s="360"/>
    </row>
    <row r="1352" spans="11:11" hidden="1" x14ac:dyDescent="0.25">
      <c r="K1352" s="360"/>
    </row>
    <row r="1353" spans="11:11" hidden="1" x14ac:dyDescent="0.25">
      <c r="K1353" s="360"/>
    </row>
    <row r="1354" spans="11:11" hidden="1" x14ac:dyDescent="0.25">
      <c r="K1354" s="360"/>
    </row>
    <row r="1355" spans="11:11" hidden="1" x14ac:dyDescent="0.25">
      <c r="K1355" s="360"/>
    </row>
    <row r="1356" spans="11:11" hidden="1" x14ac:dyDescent="0.25">
      <c r="K1356" s="360"/>
    </row>
    <row r="1357" spans="11:11" hidden="1" x14ac:dyDescent="0.25">
      <c r="K1357" s="360"/>
    </row>
    <row r="1358" spans="11:11" hidden="1" x14ac:dyDescent="0.25">
      <c r="K1358" s="360"/>
    </row>
    <row r="1359" spans="11:11" hidden="1" x14ac:dyDescent="0.25">
      <c r="K1359" s="360"/>
    </row>
    <row r="1360" spans="11:11" hidden="1" x14ac:dyDescent="0.25">
      <c r="K1360" s="360"/>
    </row>
    <row r="1361" spans="11:11" hidden="1" x14ac:dyDescent="0.25">
      <c r="K1361" s="360"/>
    </row>
    <row r="1362" spans="11:11" hidden="1" x14ac:dyDescent="0.25">
      <c r="K1362" s="360"/>
    </row>
    <row r="1363" spans="11:11" hidden="1" x14ac:dyDescent="0.25">
      <c r="K1363" s="360"/>
    </row>
    <row r="1364" spans="11:11" hidden="1" x14ac:dyDescent="0.25">
      <c r="K1364" s="360"/>
    </row>
    <row r="1365" spans="11:11" hidden="1" x14ac:dyDescent="0.25">
      <c r="K1365" s="360"/>
    </row>
    <row r="1366" spans="11:11" hidden="1" x14ac:dyDescent="0.25">
      <c r="K1366" s="360"/>
    </row>
    <row r="1367" spans="11:11" hidden="1" x14ac:dyDescent="0.25">
      <c r="K1367" s="360"/>
    </row>
    <row r="1368" spans="11:11" hidden="1" x14ac:dyDescent="0.25">
      <c r="K1368" s="360"/>
    </row>
    <row r="1369" spans="11:11" hidden="1" x14ac:dyDescent="0.25">
      <c r="K1369" s="360"/>
    </row>
    <row r="1370" spans="11:11" hidden="1" x14ac:dyDescent="0.25">
      <c r="K1370" s="360"/>
    </row>
    <row r="1371" spans="11:11" hidden="1" x14ac:dyDescent="0.25">
      <c r="K1371" s="360"/>
    </row>
    <row r="1372" spans="11:11" hidden="1" x14ac:dyDescent="0.25">
      <c r="K1372" s="360"/>
    </row>
    <row r="1373" spans="11:11" hidden="1" x14ac:dyDescent="0.25">
      <c r="K1373" s="360"/>
    </row>
    <row r="1374" spans="11:11" hidden="1" x14ac:dyDescent="0.25">
      <c r="K1374" s="360"/>
    </row>
    <row r="1375" spans="11:11" hidden="1" x14ac:dyDescent="0.25">
      <c r="K1375" s="360"/>
    </row>
    <row r="1376" spans="11:11" hidden="1" x14ac:dyDescent="0.25">
      <c r="K1376" s="360"/>
    </row>
    <row r="1377" spans="11:11" hidden="1" x14ac:dyDescent="0.25">
      <c r="K1377" s="360"/>
    </row>
    <row r="1378" spans="11:11" hidden="1" x14ac:dyDescent="0.25">
      <c r="K1378" s="360"/>
    </row>
    <row r="1379" spans="11:11" hidden="1" x14ac:dyDescent="0.25">
      <c r="K1379" s="360"/>
    </row>
    <row r="1380" spans="11:11" hidden="1" x14ac:dyDescent="0.25">
      <c r="K1380" s="360"/>
    </row>
    <row r="1381" spans="11:11" hidden="1" x14ac:dyDescent="0.25">
      <c r="K1381" s="360"/>
    </row>
    <row r="1382" spans="11:11" hidden="1" x14ac:dyDescent="0.25">
      <c r="K1382" s="360"/>
    </row>
    <row r="1383" spans="11:11" hidden="1" x14ac:dyDescent="0.25">
      <c r="K1383" s="360"/>
    </row>
    <row r="1384" spans="11:11" hidden="1" x14ac:dyDescent="0.25">
      <c r="K1384" s="360"/>
    </row>
    <row r="1385" spans="11:11" hidden="1" x14ac:dyDescent="0.25">
      <c r="K1385" s="360"/>
    </row>
    <row r="1386" spans="11:11" hidden="1" x14ac:dyDescent="0.25">
      <c r="K1386" s="360"/>
    </row>
    <row r="1387" spans="11:11" hidden="1" x14ac:dyDescent="0.25">
      <c r="K1387" s="360"/>
    </row>
    <row r="1388" spans="11:11" hidden="1" x14ac:dyDescent="0.25">
      <c r="K1388" s="360"/>
    </row>
    <row r="1389" spans="11:11" hidden="1" x14ac:dyDescent="0.25">
      <c r="K1389" s="360"/>
    </row>
    <row r="1390" spans="11:11" hidden="1" x14ac:dyDescent="0.25">
      <c r="K1390" s="360"/>
    </row>
    <row r="1391" spans="11:11" hidden="1" x14ac:dyDescent="0.25">
      <c r="K1391" s="360"/>
    </row>
    <row r="1392" spans="11:11" hidden="1" x14ac:dyDescent="0.25">
      <c r="K1392" s="360"/>
    </row>
    <row r="1393" spans="11:11" hidden="1" x14ac:dyDescent="0.25">
      <c r="K1393" s="360"/>
    </row>
    <row r="1394" spans="11:11" hidden="1" x14ac:dyDescent="0.25">
      <c r="K1394" s="360"/>
    </row>
    <row r="1395" spans="11:11" hidden="1" x14ac:dyDescent="0.25">
      <c r="K1395" s="360"/>
    </row>
    <row r="1396" spans="11:11" hidden="1" x14ac:dyDescent="0.25">
      <c r="K1396" s="360"/>
    </row>
    <row r="1397" spans="11:11" hidden="1" x14ac:dyDescent="0.25">
      <c r="K1397" s="360"/>
    </row>
    <row r="1398" spans="11:11" hidden="1" x14ac:dyDescent="0.25">
      <c r="K1398" s="360"/>
    </row>
    <row r="1399" spans="11:11" hidden="1" x14ac:dyDescent="0.25">
      <c r="K1399" s="360"/>
    </row>
    <row r="1400" spans="11:11" hidden="1" x14ac:dyDescent="0.25">
      <c r="K1400" s="360"/>
    </row>
    <row r="1401" spans="11:11" hidden="1" x14ac:dyDescent="0.25">
      <c r="K1401" s="360"/>
    </row>
    <row r="1402" spans="11:11" hidden="1" x14ac:dyDescent="0.25">
      <c r="K1402" s="360"/>
    </row>
    <row r="1403" spans="11:11" hidden="1" x14ac:dyDescent="0.25">
      <c r="K1403" s="360"/>
    </row>
    <row r="1404" spans="11:11" hidden="1" x14ac:dyDescent="0.25">
      <c r="K1404" s="360"/>
    </row>
    <row r="1405" spans="11:11" hidden="1" x14ac:dyDescent="0.25">
      <c r="K1405" s="360"/>
    </row>
    <row r="1406" spans="11:11" hidden="1" x14ac:dyDescent="0.25">
      <c r="K1406" s="360"/>
    </row>
    <row r="1407" spans="11:11" hidden="1" x14ac:dyDescent="0.25">
      <c r="K1407" s="360"/>
    </row>
    <row r="1408" spans="11:11" hidden="1" x14ac:dyDescent="0.25">
      <c r="K1408" s="360"/>
    </row>
    <row r="1409" spans="11:11" hidden="1" x14ac:dyDescent="0.25">
      <c r="K1409" s="360"/>
    </row>
    <row r="1410" spans="11:11" hidden="1" x14ac:dyDescent="0.25">
      <c r="K1410" s="360"/>
    </row>
    <row r="1411" spans="11:11" hidden="1" x14ac:dyDescent="0.25">
      <c r="K1411" s="360"/>
    </row>
    <row r="1412" spans="11:11" hidden="1" x14ac:dyDescent="0.25">
      <c r="K1412" s="360"/>
    </row>
    <row r="1413" spans="11:11" hidden="1" x14ac:dyDescent="0.25">
      <c r="K1413" s="360"/>
    </row>
    <row r="1414" spans="11:11" hidden="1" x14ac:dyDescent="0.25">
      <c r="K1414" s="360"/>
    </row>
    <row r="1415" spans="11:11" hidden="1" x14ac:dyDescent="0.25">
      <c r="K1415" s="360"/>
    </row>
    <row r="1416" spans="11:11" hidden="1" x14ac:dyDescent="0.25">
      <c r="K1416" s="360"/>
    </row>
    <row r="1417" spans="11:11" hidden="1" x14ac:dyDescent="0.25">
      <c r="K1417" s="360"/>
    </row>
    <row r="1418" spans="11:11" hidden="1" x14ac:dyDescent="0.25">
      <c r="K1418" s="360"/>
    </row>
    <row r="1419" spans="11:11" hidden="1" x14ac:dyDescent="0.25">
      <c r="K1419" s="360"/>
    </row>
    <row r="1420" spans="11:11" hidden="1" x14ac:dyDescent="0.25">
      <c r="K1420" s="360"/>
    </row>
    <row r="1421" spans="11:11" hidden="1" x14ac:dyDescent="0.25">
      <c r="K1421" s="360"/>
    </row>
    <row r="1422" spans="11:11" hidden="1" x14ac:dyDescent="0.25">
      <c r="K1422" s="360"/>
    </row>
    <row r="1423" spans="11:11" hidden="1" x14ac:dyDescent="0.25">
      <c r="K1423" s="360"/>
    </row>
    <row r="1424" spans="11:11" hidden="1" x14ac:dyDescent="0.25">
      <c r="K1424" s="360"/>
    </row>
    <row r="1425" spans="11:11" hidden="1" x14ac:dyDescent="0.25">
      <c r="K1425" s="360"/>
    </row>
    <row r="1426" spans="11:11" hidden="1" x14ac:dyDescent="0.25">
      <c r="K1426" s="360"/>
    </row>
    <row r="1427" spans="11:11" hidden="1" x14ac:dyDescent="0.25">
      <c r="K1427" s="360"/>
    </row>
    <row r="1428" spans="11:11" hidden="1" x14ac:dyDescent="0.25">
      <c r="K1428" s="360"/>
    </row>
    <row r="1429" spans="11:11" hidden="1" x14ac:dyDescent="0.25">
      <c r="K1429" s="360"/>
    </row>
    <row r="1430" spans="11:11" hidden="1" x14ac:dyDescent="0.25">
      <c r="K1430" s="360"/>
    </row>
    <row r="1431" spans="11:11" hidden="1" x14ac:dyDescent="0.25">
      <c r="K1431" s="360"/>
    </row>
    <row r="1432" spans="11:11" hidden="1" x14ac:dyDescent="0.25">
      <c r="K1432" s="360"/>
    </row>
    <row r="1433" spans="11:11" hidden="1" x14ac:dyDescent="0.25">
      <c r="K1433" s="360"/>
    </row>
    <row r="1434" spans="11:11" hidden="1" x14ac:dyDescent="0.25">
      <c r="K1434" s="360"/>
    </row>
    <row r="1435" spans="11:11" hidden="1" x14ac:dyDescent="0.25">
      <c r="K1435" s="360"/>
    </row>
    <row r="1436" spans="11:11" hidden="1" x14ac:dyDescent="0.25">
      <c r="K1436" s="360"/>
    </row>
    <row r="1437" spans="11:11" hidden="1" x14ac:dyDescent="0.25">
      <c r="K1437" s="360"/>
    </row>
    <row r="1438" spans="11:11" hidden="1" x14ac:dyDescent="0.25">
      <c r="K1438" s="360"/>
    </row>
    <row r="1439" spans="11:11" hidden="1" x14ac:dyDescent="0.25">
      <c r="K1439" s="360"/>
    </row>
    <row r="1440" spans="11:11" hidden="1" x14ac:dyDescent="0.25">
      <c r="K1440" s="360"/>
    </row>
    <row r="1441" spans="11:11" hidden="1" x14ac:dyDescent="0.25">
      <c r="K1441" s="360"/>
    </row>
    <row r="1442" spans="11:11" hidden="1" x14ac:dyDescent="0.25">
      <c r="K1442" s="360"/>
    </row>
    <row r="1443" spans="11:11" hidden="1" x14ac:dyDescent="0.25">
      <c r="K1443" s="360"/>
    </row>
    <row r="1444" spans="11:11" hidden="1" x14ac:dyDescent="0.25">
      <c r="K1444" s="360"/>
    </row>
    <row r="1445" spans="11:11" hidden="1" x14ac:dyDescent="0.25">
      <c r="K1445" s="360"/>
    </row>
    <row r="1446" spans="11:11" hidden="1" x14ac:dyDescent="0.25">
      <c r="K1446" s="360"/>
    </row>
    <row r="1447" spans="11:11" hidden="1" x14ac:dyDescent="0.25">
      <c r="K1447" s="360"/>
    </row>
    <row r="1448" spans="11:11" hidden="1" x14ac:dyDescent="0.25">
      <c r="K1448" s="360"/>
    </row>
    <row r="1449" spans="11:11" hidden="1" x14ac:dyDescent="0.25">
      <c r="K1449" s="360"/>
    </row>
    <row r="1450" spans="11:11" hidden="1" x14ac:dyDescent="0.25">
      <c r="K1450" s="360"/>
    </row>
    <row r="1451" spans="11:11" hidden="1" x14ac:dyDescent="0.25">
      <c r="K1451" s="360"/>
    </row>
    <row r="1452" spans="11:11" hidden="1" x14ac:dyDescent="0.25">
      <c r="K1452" s="360"/>
    </row>
    <row r="1453" spans="11:11" hidden="1" x14ac:dyDescent="0.25">
      <c r="K1453" s="360"/>
    </row>
    <row r="1454" spans="11:11" hidden="1" x14ac:dyDescent="0.25">
      <c r="K1454" s="360"/>
    </row>
    <row r="1455" spans="11:11" hidden="1" x14ac:dyDescent="0.25">
      <c r="K1455" s="360"/>
    </row>
    <row r="1456" spans="11:11" hidden="1" x14ac:dyDescent="0.25">
      <c r="K1456" s="360"/>
    </row>
    <row r="1457" spans="11:11" hidden="1" x14ac:dyDescent="0.25">
      <c r="K1457" s="360"/>
    </row>
    <row r="1458" spans="11:11" hidden="1" x14ac:dyDescent="0.25">
      <c r="K1458" s="360"/>
    </row>
    <row r="1459" spans="11:11" hidden="1" x14ac:dyDescent="0.25">
      <c r="K1459" s="360"/>
    </row>
    <row r="1460" spans="11:11" hidden="1" x14ac:dyDescent="0.25">
      <c r="K1460" s="360"/>
    </row>
    <row r="1461" spans="11:11" hidden="1" x14ac:dyDescent="0.25">
      <c r="K1461" s="360"/>
    </row>
    <row r="1462" spans="11:11" hidden="1" x14ac:dyDescent="0.25">
      <c r="K1462" s="360"/>
    </row>
    <row r="1463" spans="11:11" hidden="1" x14ac:dyDescent="0.25">
      <c r="K1463" s="360"/>
    </row>
    <row r="1464" spans="11:11" hidden="1" x14ac:dyDescent="0.25">
      <c r="K1464" s="360"/>
    </row>
    <row r="1465" spans="11:11" hidden="1" x14ac:dyDescent="0.25">
      <c r="K1465" s="360"/>
    </row>
    <row r="1466" spans="11:11" hidden="1" x14ac:dyDescent="0.25">
      <c r="K1466" s="360"/>
    </row>
    <row r="1467" spans="11:11" hidden="1" x14ac:dyDescent="0.25">
      <c r="K1467" s="360"/>
    </row>
    <row r="1468" spans="11:11" hidden="1" x14ac:dyDescent="0.25">
      <c r="K1468" s="360"/>
    </row>
    <row r="1469" spans="11:11" hidden="1" x14ac:dyDescent="0.25">
      <c r="K1469" s="360"/>
    </row>
    <row r="1470" spans="11:11" hidden="1" x14ac:dyDescent="0.25">
      <c r="K1470" s="360"/>
    </row>
    <row r="1471" spans="11:11" hidden="1" x14ac:dyDescent="0.25">
      <c r="K1471" s="360"/>
    </row>
    <row r="1472" spans="11:11" hidden="1" x14ac:dyDescent="0.25">
      <c r="K1472" s="360"/>
    </row>
    <row r="1473" spans="11:11" hidden="1" x14ac:dyDescent="0.25">
      <c r="K1473" s="360"/>
    </row>
    <row r="1474" spans="11:11" hidden="1" x14ac:dyDescent="0.25">
      <c r="K1474" s="360"/>
    </row>
    <row r="1475" spans="11:11" hidden="1" x14ac:dyDescent="0.25">
      <c r="K1475" s="360"/>
    </row>
    <row r="1476" spans="11:11" hidden="1" x14ac:dyDescent="0.25">
      <c r="K1476" s="360"/>
    </row>
    <row r="1477" spans="11:11" hidden="1" x14ac:dyDescent="0.25">
      <c r="K1477" s="360"/>
    </row>
    <row r="1478" spans="11:11" hidden="1" x14ac:dyDescent="0.25">
      <c r="K1478" s="360"/>
    </row>
    <row r="1479" spans="11:11" hidden="1" x14ac:dyDescent="0.25">
      <c r="K1479" s="360"/>
    </row>
    <row r="1480" spans="11:11" hidden="1" x14ac:dyDescent="0.25">
      <c r="K1480" s="360"/>
    </row>
    <row r="1481" spans="11:11" hidden="1" x14ac:dyDescent="0.25">
      <c r="K1481" s="360"/>
    </row>
    <row r="1482" spans="11:11" hidden="1" x14ac:dyDescent="0.25">
      <c r="K1482" s="360"/>
    </row>
    <row r="1483" spans="11:11" hidden="1" x14ac:dyDescent="0.25">
      <c r="K1483" s="360"/>
    </row>
    <row r="1484" spans="11:11" hidden="1" x14ac:dyDescent="0.25">
      <c r="K1484" s="360"/>
    </row>
    <row r="1485" spans="11:11" hidden="1" x14ac:dyDescent="0.25">
      <c r="K1485" s="360"/>
    </row>
    <row r="1486" spans="11:11" hidden="1" x14ac:dyDescent="0.25">
      <c r="K1486" s="360"/>
    </row>
    <row r="1487" spans="11:11" hidden="1" x14ac:dyDescent="0.25">
      <c r="K1487" s="360"/>
    </row>
    <row r="1488" spans="11:11" hidden="1" x14ac:dyDescent="0.25">
      <c r="K1488" s="360"/>
    </row>
    <row r="1489" spans="11:11" hidden="1" x14ac:dyDescent="0.25">
      <c r="K1489" s="360"/>
    </row>
    <row r="1490" spans="11:11" hidden="1" x14ac:dyDescent="0.25">
      <c r="K1490" s="360"/>
    </row>
    <row r="1491" spans="11:11" hidden="1" x14ac:dyDescent="0.25">
      <c r="K1491" s="360"/>
    </row>
    <row r="1492" spans="11:11" hidden="1" x14ac:dyDescent="0.25">
      <c r="K1492" s="360"/>
    </row>
    <row r="1493" spans="11:11" hidden="1" x14ac:dyDescent="0.25">
      <c r="K1493" s="360"/>
    </row>
    <row r="1494" spans="11:11" hidden="1" x14ac:dyDescent="0.25">
      <c r="K1494" s="360"/>
    </row>
    <row r="1495" spans="11:11" hidden="1" x14ac:dyDescent="0.25">
      <c r="K1495" s="360"/>
    </row>
    <row r="1496" spans="11:11" hidden="1" x14ac:dyDescent="0.25">
      <c r="K1496" s="360"/>
    </row>
    <row r="1497" spans="11:11" hidden="1" x14ac:dyDescent="0.25">
      <c r="K1497" s="360"/>
    </row>
    <row r="1498" spans="11:11" hidden="1" x14ac:dyDescent="0.25">
      <c r="K1498" s="360"/>
    </row>
    <row r="1499" spans="11:11" hidden="1" x14ac:dyDescent="0.25">
      <c r="K1499" s="360"/>
    </row>
    <row r="1500" spans="11:11" hidden="1" x14ac:dyDescent="0.25">
      <c r="K1500" s="360"/>
    </row>
    <row r="1501" spans="11:11" hidden="1" x14ac:dyDescent="0.25">
      <c r="K1501" s="360"/>
    </row>
    <row r="1502" spans="11:11" hidden="1" x14ac:dyDescent="0.25">
      <c r="K1502" s="360"/>
    </row>
    <row r="1503" spans="11:11" hidden="1" x14ac:dyDescent="0.25">
      <c r="K1503" s="360"/>
    </row>
    <row r="1504" spans="11:11" hidden="1" x14ac:dyDescent="0.25">
      <c r="K1504" s="360"/>
    </row>
    <row r="1505" spans="11:11" hidden="1" x14ac:dyDescent="0.25">
      <c r="K1505" s="360"/>
    </row>
    <row r="1506" spans="11:11" hidden="1" x14ac:dyDescent="0.25">
      <c r="K1506" s="360"/>
    </row>
    <row r="1507" spans="11:11" hidden="1" x14ac:dyDescent="0.25">
      <c r="K1507" s="360"/>
    </row>
    <row r="1508" spans="11:11" hidden="1" x14ac:dyDescent="0.25">
      <c r="K1508" s="360"/>
    </row>
    <row r="1509" spans="11:11" hidden="1" x14ac:dyDescent="0.25">
      <c r="K1509" s="360"/>
    </row>
    <row r="1510" spans="11:11" hidden="1" x14ac:dyDescent="0.25">
      <c r="K1510" s="360"/>
    </row>
    <row r="1511" spans="11:11" hidden="1" x14ac:dyDescent="0.25">
      <c r="K1511" s="360"/>
    </row>
    <row r="1512" spans="11:11" hidden="1" x14ac:dyDescent="0.25">
      <c r="K1512" s="360"/>
    </row>
    <row r="1513" spans="11:11" hidden="1" x14ac:dyDescent="0.25">
      <c r="K1513" s="360"/>
    </row>
    <row r="1514" spans="11:11" hidden="1" x14ac:dyDescent="0.25">
      <c r="K1514" s="360"/>
    </row>
    <row r="1515" spans="11:11" hidden="1" x14ac:dyDescent="0.25">
      <c r="K1515" s="360"/>
    </row>
    <row r="1516" spans="11:11" hidden="1" x14ac:dyDescent="0.25">
      <c r="K1516" s="360"/>
    </row>
    <row r="1517" spans="11:11" hidden="1" x14ac:dyDescent="0.25">
      <c r="K1517" s="360"/>
    </row>
    <row r="1518" spans="11:11" hidden="1" x14ac:dyDescent="0.25">
      <c r="K1518" s="360"/>
    </row>
    <row r="1519" spans="11:11" hidden="1" x14ac:dyDescent="0.25">
      <c r="K1519" s="360"/>
    </row>
    <row r="1520" spans="11:11" hidden="1" x14ac:dyDescent="0.25">
      <c r="K1520" s="360"/>
    </row>
    <row r="1521" spans="11:11" hidden="1" x14ac:dyDescent="0.25">
      <c r="K1521" s="360"/>
    </row>
    <row r="1522" spans="11:11" hidden="1" x14ac:dyDescent="0.25">
      <c r="K1522" s="360"/>
    </row>
    <row r="1523" spans="11:11" hidden="1" x14ac:dyDescent="0.25">
      <c r="K1523" s="360"/>
    </row>
    <row r="1524" spans="11:11" hidden="1" x14ac:dyDescent="0.25">
      <c r="K1524" s="360"/>
    </row>
    <row r="1525" spans="11:11" hidden="1" x14ac:dyDescent="0.25">
      <c r="K1525" s="360"/>
    </row>
    <row r="1526" spans="11:11" hidden="1" x14ac:dyDescent="0.25">
      <c r="K1526" s="360"/>
    </row>
    <row r="1527" spans="11:11" hidden="1" x14ac:dyDescent="0.25">
      <c r="K1527" s="360"/>
    </row>
    <row r="1528" spans="11:11" hidden="1" x14ac:dyDescent="0.25">
      <c r="K1528" s="360"/>
    </row>
    <row r="1529" spans="11:11" hidden="1" x14ac:dyDescent="0.25">
      <c r="K1529" s="360"/>
    </row>
    <row r="1530" spans="11:11" hidden="1" x14ac:dyDescent="0.25">
      <c r="K1530" s="360"/>
    </row>
    <row r="1531" spans="11:11" hidden="1" x14ac:dyDescent="0.25">
      <c r="K1531" s="360"/>
    </row>
    <row r="1532" spans="11:11" hidden="1" x14ac:dyDescent="0.25">
      <c r="K1532" s="360"/>
    </row>
    <row r="1533" spans="11:11" hidden="1" x14ac:dyDescent="0.25">
      <c r="K1533" s="360"/>
    </row>
    <row r="1534" spans="11:11" hidden="1" x14ac:dyDescent="0.25">
      <c r="K1534" s="360"/>
    </row>
    <row r="1535" spans="11:11" hidden="1" x14ac:dyDescent="0.25">
      <c r="K1535" s="360"/>
    </row>
    <row r="1536" spans="11:11" hidden="1" x14ac:dyDescent="0.25">
      <c r="K1536" s="360"/>
    </row>
    <row r="1537" spans="11:11" hidden="1" x14ac:dyDescent="0.25">
      <c r="K1537" s="360"/>
    </row>
    <row r="1538" spans="11:11" hidden="1" x14ac:dyDescent="0.25">
      <c r="K1538" s="360"/>
    </row>
    <row r="1539" spans="11:11" hidden="1" x14ac:dyDescent="0.25">
      <c r="K1539" s="360"/>
    </row>
    <row r="1540" spans="11:11" hidden="1" x14ac:dyDescent="0.25">
      <c r="K1540" s="360"/>
    </row>
    <row r="1541" spans="11:11" hidden="1" x14ac:dyDescent="0.25">
      <c r="K1541" s="360"/>
    </row>
    <row r="1542" spans="11:11" hidden="1" x14ac:dyDescent="0.25">
      <c r="K1542" s="360"/>
    </row>
    <row r="1543" spans="11:11" hidden="1" x14ac:dyDescent="0.25">
      <c r="K1543" s="360"/>
    </row>
    <row r="1544" spans="11:11" hidden="1" x14ac:dyDescent="0.25">
      <c r="K1544" s="360"/>
    </row>
    <row r="1545" spans="11:11" hidden="1" x14ac:dyDescent="0.25">
      <c r="K1545" s="360"/>
    </row>
    <row r="1546" spans="11:11" hidden="1" x14ac:dyDescent="0.25">
      <c r="K1546" s="360"/>
    </row>
    <row r="1547" spans="11:11" hidden="1" x14ac:dyDescent="0.25">
      <c r="K1547" s="360"/>
    </row>
    <row r="1548" spans="11:11" hidden="1" x14ac:dyDescent="0.25">
      <c r="K1548" s="360"/>
    </row>
    <row r="1549" spans="11:11" hidden="1" x14ac:dyDescent="0.25">
      <c r="K1549" s="360"/>
    </row>
    <row r="1550" spans="11:11" hidden="1" x14ac:dyDescent="0.25">
      <c r="K1550" s="360"/>
    </row>
    <row r="1551" spans="11:11" hidden="1" x14ac:dyDescent="0.25">
      <c r="K1551" s="360"/>
    </row>
    <row r="1552" spans="11:11" hidden="1" x14ac:dyDescent="0.25">
      <c r="K1552" s="360"/>
    </row>
    <row r="1553" spans="11:11" hidden="1" x14ac:dyDescent="0.25">
      <c r="K1553" s="360"/>
    </row>
    <row r="1554" spans="11:11" hidden="1" x14ac:dyDescent="0.25">
      <c r="K1554" s="360"/>
    </row>
    <row r="1555" spans="11:11" hidden="1" x14ac:dyDescent="0.25">
      <c r="K1555" s="360"/>
    </row>
    <row r="1556" spans="11:11" hidden="1" x14ac:dyDescent="0.25">
      <c r="K1556" s="360"/>
    </row>
    <row r="1557" spans="11:11" hidden="1" x14ac:dyDescent="0.25">
      <c r="K1557" s="360"/>
    </row>
    <row r="1558" spans="11:11" hidden="1" x14ac:dyDescent="0.25">
      <c r="K1558" s="360"/>
    </row>
    <row r="1559" spans="11:11" hidden="1" x14ac:dyDescent="0.25">
      <c r="K1559" s="360"/>
    </row>
    <row r="1560" spans="11:11" hidden="1" x14ac:dyDescent="0.25">
      <c r="K1560" s="360"/>
    </row>
    <row r="1561" spans="11:11" hidden="1" x14ac:dyDescent="0.25">
      <c r="K1561" s="360"/>
    </row>
    <row r="1562" spans="11:11" hidden="1" x14ac:dyDescent="0.25">
      <c r="K1562" s="360"/>
    </row>
    <row r="1563" spans="11:11" hidden="1" x14ac:dyDescent="0.25">
      <c r="K1563" s="360"/>
    </row>
    <row r="1564" spans="11:11" hidden="1" x14ac:dyDescent="0.25">
      <c r="K1564" s="360"/>
    </row>
    <row r="1565" spans="11:11" hidden="1" x14ac:dyDescent="0.25">
      <c r="K1565" s="360"/>
    </row>
    <row r="1566" spans="11:11" hidden="1" x14ac:dyDescent="0.25">
      <c r="K1566" s="360"/>
    </row>
    <row r="1567" spans="11:11" hidden="1" x14ac:dyDescent="0.25">
      <c r="K1567" s="360"/>
    </row>
    <row r="1568" spans="11:11" hidden="1" x14ac:dyDescent="0.25">
      <c r="K1568" s="360"/>
    </row>
    <row r="1569" spans="11:11" hidden="1" x14ac:dyDescent="0.25">
      <c r="K1569" s="360"/>
    </row>
    <row r="1570" spans="11:11" hidden="1" x14ac:dyDescent="0.25">
      <c r="K1570" s="360"/>
    </row>
    <row r="1571" spans="11:11" hidden="1" x14ac:dyDescent="0.25">
      <c r="K1571" s="360"/>
    </row>
    <row r="1572" spans="11:11" hidden="1" x14ac:dyDescent="0.25">
      <c r="K1572" s="360"/>
    </row>
    <row r="1573" spans="11:11" hidden="1" x14ac:dyDescent="0.25">
      <c r="K1573" s="360"/>
    </row>
    <row r="1574" spans="11:11" hidden="1" x14ac:dyDescent="0.25">
      <c r="K1574" s="360"/>
    </row>
    <row r="1575" spans="11:11" hidden="1" x14ac:dyDescent="0.25">
      <c r="K1575" s="360"/>
    </row>
    <row r="1576" spans="11:11" hidden="1" x14ac:dyDescent="0.25">
      <c r="K1576" s="360"/>
    </row>
    <row r="1577" spans="11:11" hidden="1" x14ac:dyDescent="0.25">
      <c r="K1577" s="360"/>
    </row>
    <row r="1578" spans="11:11" hidden="1" x14ac:dyDescent="0.25">
      <c r="K1578" s="360"/>
    </row>
    <row r="1579" spans="11:11" hidden="1" x14ac:dyDescent="0.25">
      <c r="K1579" s="360"/>
    </row>
    <row r="1580" spans="11:11" hidden="1" x14ac:dyDescent="0.25">
      <c r="K1580" s="360"/>
    </row>
    <row r="1581" spans="11:11" hidden="1" x14ac:dyDescent="0.25">
      <c r="K1581" s="360"/>
    </row>
    <row r="1582" spans="11:11" hidden="1" x14ac:dyDescent="0.25">
      <c r="K1582" s="360"/>
    </row>
    <row r="1583" spans="11:11" hidden="1" x14ac:dyDescent="0.25">
      <c r="K1583" s="360"/>
    </row>
    <row r="1584" spans="11:11" hidden="1" x14ac:dyDescent="0.25">
      <c r="K1584" s="360"/>
    </row>
    <row r="1585" spans="11:11" hidden="1" x14ac:dyDescent="0.25">
      <c r="K1585" s="360"/>
    </row>
    <row r="1586" spans="11:11" hidden="1" x14ac:dyDescent="0.25">
      <c r="K1586" s="360"/>
    </row>
    <row r="1587" spans="11:11" hidden="1" x14ac:dyDescent="0.25">
      <c r="K1587" s="360"/>
    </row>
    <row r="1588" spans="11:11" hidden="1" x14ac:dyDescent="0.25">
      <c r="K1588" s="360"/>
    </row>
    <row r="1589" spans="11:11" hidden="1" x14ac:dyDescent="0.25">
      <c r="K1589" s="360"/>
    </row>
    <row r="1590" spans="11:11" hidden="1" x14ac:dyDescent="0.25">
      <c r="K1590" s="360"/>
    </row>
    <row r="1591" spans="11:11" hidden="1" x14ac:dyDescent="0.25">
      <c r="K1591" s="360"/>
    </row>
    <row r="1592" spans="11:11" hidden="1" x14ac:dyDescent="0.25">
      <c r="K1592" s="360"/>
    </row>
    <row r="1593" spans="11:11" hidden="1" x14ac:dyDescent="0.25">
      <c r="K1593" s="360"/>
    </row>
    <row r="1594" spans="11:11" hidden="1" x14ac:dyDescent="0.25">
      <c r="K1594" s="360"/>
    </row>
    <row r="1595" spans="11:11" hidden="1" x14ac:dyDescent="0.25">
      <c r="K1595" s="360"/>
    </row>
    <row r="1596" spans="11:11" hidden="1" x14ac:dyDescent="0.25">
      <c r="K1596" s="360"/>
    </row>
    <row r="1597" spans="11:11" hidden="1" x14ac:dyDescent="0.25">
      <c r="K1597" s="360"/>
    </row>
    <row r="1598" spans="11:11" hidden="1" x14ac:dyDescent="0.25">
      <c r="K1598" s="360"/>
    </row>
    <row r="1599" spans="11:11" hidden="1" x14ac:dyDescent="0.25">
      <c r="K1599" s="360"/>
    </row>
    <row r="1600" spans="11:11" hidden="1" x14ac:dyDescent="0.25">
      <c r="K1600" s="360"/>
    </row>
    <row r="1601" spans="11:11" hidden="1" x14ac:dyDescent="0.25">
      <c r="K1601" s="360"/>
    </row>
    <row r="1602" spans="11:11" hidden="1" x14ac:dyDescent="0.25">
      <c r="K1602" s="360"/>
    </row>
    <row r="1603" spans="11:11" hidden="1" x14ac:dyDescent="0.25">
      <c r="K1603" s="360"/>
    </row>
    <row r="1604" spans="11:11" hidden="1" x14ac:dyDescent="0.25">
      <c r="K1604" s="360"/>
    </row>
    <row r="1605" spans="11:11" hidden="1" x14ac:dyDescent="0.25">
      <c r="K1605" s="360"/>
    </row>
    <row r="1606" spans="11:11" hidden="1" x14ac:dyDescent="0.25">
      <c r="K1606" s="360"/>
    </row>
    <row r="1607" spans="11:11" hidden="1" x14ac:dyDescent="0.25">
      <c r="K1607" s="360"/>
    </row>
    <row r="1608" spans="11:11" hidden="1" x14ac:dyDescent="0.25">
      <c r="K1608" s="360"/>
    </row>
    <row r="1609" spans="11:11" hidden="1" x14ac:dyDescent="0.25">
      <c r="K1609" s="360"/>
    </row>
    <row r="1610" spans="11:11" hidden="1" x14ac:dyDescent="0.25">
      <c r="K1610" s="360"/>
    </row>
    <row r="1611" spans="11:11" hidden="1" x14ac:dyDescent="0.25">
      <c r="K1611" s="360"/>
    </row>
    <row r="1612" spans="11:11" hidden="1" x14ac:dyDescent="0.25">
      <c r="K1612" s="360"/>
    </row>
    <row r="1613" spans="11:11" hidden="1" x14ac:dyDescent="0.25">
      <c r="K1613" s="360"/>
    </row>
    <row r="1614" spans="11:11" hidden="1" x14ac:dyDescent="0.25">
      <c r="K1614" s="360"/>
    </row>
    <row r="1615" spans="11:11" hidden="1" x14ac:dyDescent="0.25">
      <c r="K1615" s="360"/>
    </row>
    <row r="1616" spans="11:11" hidden="1" x14ac:dyDescent="0.25">
      <c r="K1616" s="360"/>
    </row>
    <row r="1617" spans="11:11" hidden="1" x14ac:dyDescent="0.25">
      <c r="K1617" s="360"/>
    </row>
    <row r="1618" spans="11:11" hidden="1" x14ac:dyDescent="0.25">
      <c r="K1618" s="360"/>
    </row>
    <row r="1619" spans="11:11" hidden="1" x14ac:dyDescent="0.25">
      <c r="K1619" s="360"/>
    </row>
    <row r="1620" spans="11:11" hidden="1" x14ac:dyDescent="0.25">
      <c r="K1620" s="360"/>
    </row>
    <row r="1621" spans="11:11" hidden="1" x14ac:dyDescent="0.25">
      <c r="K1621" s="360"/>
    </row>
    <row r="1622" spans="11:11" hidden="1" x14ac:dyDescent="0.25">
      <c r="K1622" s="360"/>
    </row>
    <row r="1623" spans="11:11" hidden="1" x14ac:dyDescent="0.25">
      <c r="K1623" s="360"/>
    </row>
    <row r="1624" spans="11:11" hidden="1" x14ac:dyDescent="0.25">
      <c r="K1624" s="360"/>
    </row>
    <row r="1625" spans="11:11" hidden="1" x14ac:dyDescent="0.25">
      <c r="K1625" s="360"/>
    </row>
    <row r="1626" spans="11:11" hidden="1" x14ac:dyDescent="0.25">
      <c r="K1626" s="360"/>
    </row>
    <row r="1627" spans="11:11" hidden="1" x14ac:dyDescent="0.25">
      <c r="K1627" s="360"/>
    </row>
    <row r="1628" spans="11:11" hidden="1" x14ac:dyDescent="0.25">
      <c r="K1628" s="360"/>
    </row>
    <row r="1629" spans="11:11" hidden="1" x14ac:dyDescent="0.25">
      <c r="K1629" s="360"/>
    </row>
    <row r="1630" spans="11:11" hidden="1" x14ac:dyDescent="0.25">
      <c r="K1630" s="360"/>
    </row>
    <row r="1631" spans="11:11" hidden="1" x14ac:dyDescent="0.25">
      <c r="K1631" s="360"/>
    </row>
    <row r="1632" spans="11:11" hidden="1" x14ac:dyDescent="0.25">
      <c r="K1632" s="360"/>
    </row>
    <row r="1633" spans="11:11" hidden="1" x14ac:dyDescent="0.25">
      <c r="K1633" s="360"/>
    </row>
    <row r="1634" spans="11:11" hidden="1" x14ac:dyDescent="0.25">
      <c r="K1634" s="360"/>
    </row>
    <row r="1635" spans="11:11" hidden="1" x14ac:dyDescent="0.25">
      <c r="K1635" s="360"/>
    </row>
    <row r="1636" spans="11:11" hidden="1" x14ac:dyDescent="0.25">
      <c r="K1636" s="360"/>
    </row>
    <row r="1637" spans="11:11" hidden="1" x14ac:dyDescent="0.25">
      <c r="K1637" s="360"/>
    </row>
    <row r="1638" spans="11:11" hidden="1" x14ac:dyDescent="0.25">
      <c r="K1638" s="360"/>
    </row>
    <row r="1639" spans="11:11" hidden="1" x14ac:dyDescent="0.25">
      <c r="K1639" s="360"/>
    </row>
    <row r="1640" spans="11:11" hidden="1" x14ac:dyDescent="0.25">
      <c r="K1640" s="360"/>
    </row>
    <row r="1641" spans="11:11" hidden="1" x14ac:dyDescent="0.25">
      <c r="K1641" s="360"/>
    </row>
    <row r="1642" spans="11:11" hidden="1" x14ac:dyDescent="0.25">
      <c r="K1642" s="360"/>
    </row>
    <row r="1643" spans="11:11" hidden="1" x14ac:dyDescent="0.25">
      <c r="K1643" s="360"/>
    </row>
    <row r="1644" spans="11:11" hidden="1" x14ac:dyDescent="0.25">
      <c r="K1644" s="360"/>
    </row>
    <row r="1645" spans="11:11" hidden="1" x14ac:dyDescent="0.25">
      <c r="K1645" s="360"/>
    </row>
    <row r="1646" spans="11:11" hidden="1" x14ac:dyDescent="0.25">
      <c r="K1646" s="360"/>
    </row>
    <row r="1647" spans="11:11" hidden="1" x14ac:dyDescent="0.25">
      <c r="K1647" s="360"/>
    </row>
    <row r="1648" spans="11:11" hidden="1" x14ac:dyDescent="0.25">
      <c r="K1648" s="360"/>
    </row>
    <row r="1649" spans="11:11" hidden="1" x14ac:dyDescent="0.25">
      <c r="K1649" s="360"/>
    </row>
    <row r="1650" spans="11:11" hidden="1" x14ac:dyDescent="0.25">
      <c r="K1650" s="360"/>
    </row>
    <row r="1651" spans="11:11" hidden="1" x14ac:dyDescent="0.25">
      <c r="K1651" s="360"/>
    </row>
    <row r="1652" spans="11:11" hidden="1" x14ac:dyDescent="0.25">
      <c r="K1652" s="360"/>
    </row>
    <row r="1653" spans="11:11" hidden="1" x14ac:dyDescent="0.25">
      <c r="K1653" s="360"/>
    </row>
    <row r="1654" spans="11:11" hidden="1" x14ac:dyDescent="0.25">
      <c r="K1654" s="360"/>
    </row>
    <row r="1655" spans="11:11" hidden="1" x14ac:dyDescent="0.25">
      <c r="K1655" s="360"/>
    </row>
    <row r="1656" spans="11:11" hidden="1" x14ac:dyDescent="0.25">
      <c r="K1656" s="360"/>
    </row>
    <row r="1657" spans="11:11" hidden="1" x14ac:dyDescent="0.25">
      <c r="K1657" s="360"/>
    </row>
    <row r="1658" spans="11:11" hidden="1" x14ac:dyDescent="0.25">
      <c r="K1658" s="360"/>
    </row>
    <row r="1659" spans="11:11" hidden="1" x14ac:dyDescent="0.25">
      <c r="K1659" s="360"/>
    </row>
    <row r="1660" spans="11:11" hidden="1" x14ac:dyDescent="0.25">
      <c r="K1660" s="360"/>
    </row>
    <row r="1661" spans="11:11" hidden="1" x14ac:dyDescent="0.25">
      <c r="K1661" s="360"/>
    </row>
    <row r="1662" spans="11:11" hidden="1" x14ac:dyDescent="0.25">
      <c r="K1662" s="360"/>
    </row>
    <row r="1663" spans="11:11" hidden="1" x14ac:dyDescent="0.25">
      <c r="K1663" s="360"/>
    </row>
    <row r="1664" spans="11:11" hidden="1" x14ac:dyDescent="0.25">
      <c r="K1664" s="360"/>
    </row>
    <row r="1665" spans="11:11" hidden="1" x14ac:dyDescent="0.25">
      <c r="K1665" s="360"/>
    </row>
    <row r="1666" spans="11:11" hidden="1" x14ac:dyDescent="0.25">
      <c r="K1666" s="360"/>
    </row>
    <row r="1667" spans="11:11" hidden="1" x14ac:dyDescent="0.25">
      <c r="K1667" s="360"/>
    </row>
    <row r="1668" spans="11:11" hidden="1" x14ac:dyDescent="0.25">
      <c r="K1668" s="360"/>
    </row>
    <row r="1669" spans="11:11" hidden="1" x14ac:dyDescent="0.25">
      <c r="K1669" s="360"/>
    </row>
    <row r="1670" spans="11:11" hidden="1" x14ac:dyDescent="0.25">
      <c r="K1670" s="360"/>
    </row>
    <row r="1671" spans="11:11" hidden="1" x14ac:dyDescent="0.25">
      <c r="K1671" s="360"/>
    </row>
    <row r="1672" spans="11:11" hidden="1" x14ac:dyDescent="0.25">
      <c r="K1672" s="360"/>
    </row>
    <row r="1673" spans="11:11" hidden="1" x14ac:dyDescent="0.25">
      <c r="K1673" s="360"/>
    </row>
    <row r="1674" spans="11:11" hidden="1" x14ac:dyDescent="0.25">
      <c r="K1674" s="360"/>
    </row>
    <row r="1675" spans="11:11" hidden="1" x14ac:dyDescent="0.25">
      <c r="K1675" s="360"/>
    </row>
    <row r="1676" spans="11:11" hidden="1" x14ac:dyDescent="0.25">
      <c r="K1676" s="360"/>
    </row>
    <row r="1677" spans="11:11" hidden="1" x14ac:dyDescent="0.25">
      <c r="K1677" s="360"/>
    </row>
    <row r="1678" spans="11:11" hidden="1" x14ac:dyDescent="0.25">
      <c r="K1678" s="360"/>
    </row>
    <row r="1679" spans="11:11" hidden="1" x14ac:dyDescent="0.25">
      <c r="K1679" s="360"/>
    </row>
    <row r="1680" spans="11:11" hidden="1" x14ac:dyDescent="0.25">
      <c r="K1680" s="360"/>
    </row>
    <row r="1681" spans="11:11" hidden="1" x14ac:dyDescent="0.25">
      <c r="K1681" s="360"/>
    </row>
    <row r="1682" spans="11:11" hidden="1" x14ac:dyDescent="0.25">
      <c r="K1682" s="360"/>
    </row>
    <row r="1683" spans="11:11" hidden="1" x14ac:dyDescent="0.25">
      <c r="K1683" s="360"/>
    </row>
    <row r="1684" spans="11:11" hidden="1" x14ac:dyDescent="0.25">
      <c r="K1684" s="360"/>
    </row>
    <row r="1685" spans="11:11" hidden="1" x14ac:dyDescent="0.25">
      <c r="K1685" s="360"/>
    </row>
    <row r="1686" spans="11:11" hidden="1" x14ac:dyDescent="0.25">
      <c r="K1686" s="360"/>
    </row>
    <row r="1687" spans="11:11" hidden="1" x14ac:dyDescent="0.25">
      <c r="K1687" s="360"/>
    </row>
    <row r="1688" spans="11:11" hidden="1" x14ac:dyDescent="0.25">
      <c r="K1688" s="360"/>
    </row>
    <row r="1689" spans="11:11" hidden="1" x14ac:dyDescent="0.25">
      <c r="K1689" s="360"/>
    </row>
    <row r="1690" spans="11:11" hidden="1" x14ac:dyDescent="0.25">
      <c r="K1690" s="360"/>
    </row>
    <row r="1691" spans="11:11" hidden="1" x14ac:dyDescent="0.25">
      <c r="K1691" s="360"/>
    </row>
    <row r="1692" spans="11:11" hidden="1" x14ac:dyDescent="0.25">
      <c r="K1692" s="360"/>
    </row>
    <row r="1693" spans="11:11" hidden="1" x14ac:dyDescent="0.25">
      <c r="K1693" s="360"/>
    </row>
    <row r="1694" spans="11:11" hidden="1" x14ac:dyDescent="0.25">
      <c r="K1694" s="360"/>
    </row>
    <row r="1695" spans="11:11" hidden="1" x14ac:dyDescent="0.25">
      <c r="K1695" s="360"/>
    </row>
    <row r="1696" spans="11:11" hidden="1" x14ac:dyDescent="0.25">
      <c r="K1696" s="360"/>
    </row>
    <row r="1697" spans="11:11" hidden="1" x14ac:dyDescent="0.25">
      <c r="K1697" s="360"/>
    </row>
    <row r="1698" spans="11:11" hidden="1" x14ac:dyDescent="0.25">
      <c r="K1698" s="360"/>
    </row>
    <row r="1699" spans="11:11" hidden="1" x14ac:dyDescent="0.25">
      <c r="K1699" s="360"/>
    </row>
    <row r="1700" spans="11:11" hidden="1" x14ac:dyDescent="0.25">
      <c r="K1700" s="360"/>
    </row>
    <row r="1701" spans="11:11" hidden="1" x14ac:dyDescent="0.25">
      <c r="K1701" s="360"/>
    </row>
    <row r="1702" spans="11:11" hidden="1" x14ac:dyDescent="0.25">
      <c r="K1702" s="360"/>
    </row>
    <row r="1703" spans="11:11" hidden="1" x14ac:dyDescent="0.25">
      <c r="K1703" s="360"/>
    </row>
    <row r="1704" spans="11:11" hidden="1" x14ac:dyDescent="0.25">
      <c r="K1704" s="360"/>
    </row>
    <row r="1705" spans="11:11" hidden="1" x14ac:dyDescent="0.25">
      <c r="K1705" s="360"/>
    </row>
    <row r="1706" spans="11:11" hidden="1" x14ac:dyDescent="0.25">
      <c r="K1706" s="360"/>
    </row>
    <row r="1707" spans="11:11" hidden="1" x14ac:dyDescent="0.25">
      <c r="K1707" s="360"/>
    </row>
    <row r="1708" spans="11:11" hidden="1" x14ac:dyDescent="0.25">
      <c r="K1708" s="360"/>
    </row>
    <row r="1709" spans="11:11" hidden="1" x14ac:dyDescent="0.25">
      <c r="K1709" s="360"/>
    </row>
    <row r="1710" spans="11:11" hidden="1" x14ac:dyDescent="0.25">
      <c r="K1710" s="360"/>
    </row>
    <row r="1711" spans="11:11" hidden="1" x14ac:dyDescent="0.25">
      <c r="K1711" s="360"/>
    </row>
    <row r="1712" spans="11:11" hidden="1" x14ac:dyDescent="0.25">
      <c r="K1712" s="360"/>
    </row>
    <row r="1713" spans="11:11" hidden="1" x14ac:dyDescent="0.25">
      <c r="K1713" s="360"/>
    </row>
    <row r="1714" spans="11:11" hidden="1" x14ac:dyDescent="0.25">
      <c r="K1714" s="360"/>
    </row>
    <row r="1715" spans="11:11" hidden="1" x14ac:dyDescent="0.25">
      <c r="K1715" s="360"/>
    </row>
    <row r="1716" spans="11:11" hidden="1" x14ac:dyDescent="0.25">
      <c r="K1716" s="360"/>
    </row>
    <row r="1717" spans="11:11" hidden="1" x14ac:dyDescent="0.25">
      <c r="K1717" s="360"/>
    </row>
    <row r="1718" spans="11:11" hidden="1" x14ac:dyDescent="0.25">
      <c r="K1718" s="360"/>
    </row>
    <row r="1719" spans="11:11" hidden="1" x14ac:dyDescent="0.25">
      <c r="K1719" s="360"/>
    </row>
    <row r="1720" spans="11:11" hidden="1" x14ac:dyDescent="0.25">
      <c r="K1720" s="360"/>
    </row>
    <row r="1721" spans="11:11" hidden="1" x14ac:dyDescent="0.25">
      <c r="K1721" s="360"/>
    </row>
    <row r="1722" spans="11:11" hidden="1" x14ac:dyDescent="0.25">
      <c r="K1722" s="360"/>
    </row>
    <row r="1723" spans="11:11" hidden="1" x14ac:dyDescent="0.25">
      <c r="K1723" s="360"/>
    </row>
    <row r="1724" spans="11:11" hidden="1" x14ac:dyDescent="0.25">
      <c r="K1724" s="360"/>
    </row>
    <row r="1725" spans="11:11" hidden="1" x14ac:dyDescent="0.25">
      <c r="K1725" s="360"/>
    </row>
    <row r="1726" spans="11:11" hidden="1" x14ac:dyDescent="0.25">
      <c r="K1726" s="360"/>
    </row>
    <row r="1727" spans="11:11" hidden="1" x14ac:dyDescent="0.25">
      <c r="K1727" s="360"/>
    </row>
    <row r="1728" spans="11:11" hidden="1" x14ac:dyDescent="0.25">
      <c r="K1728" s="360"/>
    </row>
    <row r="1729" spans="11:11" hidden="1" x14ac:dyDescent="0.25">
      <c r="K1729" s="360"/>
    </row>
    <row r="1730" spans="11:11" hidden="1" x14ac:dyDescent="0.25">
      <c r="K1730" s="360"/>
    </row>
    <row r="1731" spans="11:11" hidden="1" x14ac:dyDescent="0.25">
      <c r="K1731" s="360"/>
    </row>
    <row r="1732" spans="11:11" hidden="1" x14ac:dyDescent="0.25">
      <c r="K1732" s="360"/>
    </row>
    <row r="1733" spans="11:11" hidden="1" x14ac:dyDescent="0.25">
      <c r="K1733" s="360"/>
    </row>
    <row r="1734" spans="11:11" hidden="1" x14ac:dyDescent="0.25">
      <c r="K1734" s="360"/>
    </row>
    <row r="1735" spans="11:11" hidden="1" x14ac:dyDescent="0.25">
      <c r="K1735" s="360"/>
    </row>
    <row r="1736" spans="11:11" hidden="1" x14ac:dyDescent="0.25">
      <c r="K1736" s="360"/>
    </row>
    <row r="1737" spans="11:11" hidden="1" x14ac:dyDescent="0.25">
      <c r="K1737" s="360"/>
    </row>
    <row r="1738" spans="11:11" hidden="1" x14ac:dyDescent="0.25">
      <c r="K1738" s="360"/>
    </row>
    <row r="1739" spans="11:11" hidden="1" x14ac:dyDescent="0.25">
      <c r="K1739" s="360"/>
    </row>
    <row r="1740" spans="11:11" hidden="1" x14ac:dyDescent="0.25">
      <c r="K1740" s="360"/>
    </row>
    <row r="1741" spans="11:11" hidden="1" x14ac:dyDescent="0.25">
      <c r="K1741" s="360"/>
    </row>
    <row r="1742" spans="11:11" hidden="1" x14ac:dyDescent="0.25">
      <c r="K1742" s="360"/>
    </row>
    <row r="1743" spans="11:11" hidden="1" x14ac:dyDescent="0.25">
      <c r="K1743" s="360"/>
    </row>
    <row r="1744" spans="11:11" hidden="1" x14ac:dyDescent="0.25">
      <c r="K1744" s="360"/>
    </row>
    <row r="1745" spans="11:11" hidden="1" x14ac:dyDescent="0.25">
      <c r="K1745" s="360"/>
    </row>
    <row r="1746" spans="11:11" hidden="1" x14ac:dyDescent="0.25">
      <c r="K1746" s="360"/>
    </row>
    <row r="1747" spans="11:11" hidden="1" x14ac:dyDescent="0.25">
      <c r="K1747" s="360"/>
    </row>
    <row r="1748" spans="11:11" hidden="1" x14ac:dyDescent="0.25">
      <c r="K1748" s="360"/>
    </row>
    <row r="1749" spans="11:11" hidden="1" x14ac:dyDescent="0.25">
      <c r="K1749" s="360"/>
    </row>
    <row r="1750" spans="11:11" hidden="1" x14ac:dyDescent="0.25">
      <c r="K1750" s="360"/>
    </row>
    <row r="1751" spans="11:11" hidden="1" x14ac:dyDescent="0.25">
      <c r="K1751" s="360"/>
    </row>
    <row r="1752" spans="11:11" hidden="1" x14ac:dyDescent="0.25">
      <c r="K1752" s="360"/>
    </row>
    <row r="1753" spans="11:11" hidden="1" x14ac:dyDescent="0.25">
      <c r="K1753" s="360"/>
    </row>
    <row r="1754" spans="11:11" hidden="1" x14ac:dyDescent="0.25">
      <c r="K1754" s="360"/>
    </row>
    <row r="1755" spans="11:11" hidden="1" x14ac:dyDescent="0.25">
      <c r="K1755" s="360"/>
    </row>
    <row r="1756" spans="11:11" hidden="1" x14ac:dyDescent="0.25">
      <c r="K1756" s="360"/>
    </row>
    <row r="1757" spans="11:11" hidden="1" x14ac:dyDescent="0.25">
      <c r="K1757" s="360"/>
    </row>
    <row r="1758" spans="11:11" hidden="1" x14ac:dyDescent="0.25">
      <c r="K1758" s="360"/>
    </row>
    <row r="1759" spans="11:11" hidden="1" x14ac:dyDescent="0.25">
      <c r="K1759" s="360"/>
    </row>
    <row r="1760" spans="11:11" hidden="1" x14ac:dyDescent="0.25">
      <c r="K1760" s="360"/>
    </row>
    <row r="1761" spans="11:11" hidden="1" x14ac:dyDescent="0.25">
      <c r="K1761" s="360"/>
    </row>
    <row r="1762" spans="11:11" hidden="1" x14ac:dyDescent="0.25">
      <c r="K1762" s="360"/>
    </row>
    <row r="1763" spans="11:11" hidden="1" x14ac:dyDescent="0.25">
      <c r="K1763" s="360"/>
    </row>
    <row r="1764" spans="11:11" hidden="1" x14ac:dyDescent="0.25">
      <c r="K1764" s="360"/>
    </row>
    <row r="1765" spans="11:11" hidden="1" x14ac:dyDescent="0.25">
      <c r="K1765" s="360"/>
    </row>
    <row r="1766" spans="11:11" hidden="1" x14ac:dyDescent="0.25">
      <c r="K1766" s="360"/>
    </row>
    <row r="1767" spans="11:11" hidden="1" x14ac:dyDescent="0.25">
      <c r="K1767" s="360"/>
    </row>
    <row r="1768" spans="11:11" hidden="1" x14ac:dyDescent="0.25">
      <c r="K1768" s="360"/>
    </row>
    <row r="1769" spans="11:11" hidden="1" x14ac:dyDescent="0.25">
      <c r="K1769" s="360"/>
    </row>
    <row r="1770" spans="11:11" hidden="1" x14ac:dyDescent="0.25">
      <c r="K1770" s="360"/>
    </row>
    <row r="1771" spans="11:11" hidden="1" x14ac:dyDescent="0.25">
      <c r="K1771" s="360"/>
    </row>
    <row r="1772" spans="11:11" hidden="1" x14ac:dyDescent="0.25">
      <c r="K1772" s="360"/>
    </row>
    <row r="1773" spans="11:11" hidden="1" x14ac:dyDescent="0.25">
      <c r="K1773" s="360"/>
    </row>
    <row r="1774" spans="11:11" hidden="1" x14ac:dyDescent="0.25">
      <c r="K1774" s="360"/>
    </row>
    <row r="1775" spans="11:11" hidden="1" x14ac:dyDescent="0.25">
      <c r="K1775" s="360"/>
    </row>
    <row r="1776" spans="11:11" hidden="1" x14ac:dyDescent="0.25">
      <c r="K1776" s="360"/>
    </row>
    <row r="1777" spans="11:11" hidden="1" x14ac:dyDescent="0.25">
      <c r="K1777" s="360"/>
    </row>
    <row r="1778" spans="11:11" hidden="1" x14ac:dyDescent="0.25">
      <c r="K1778" s="360"/>
    </row>
    <row r="1779" spans="11:11" hidden="1" x14ac:dyDescent="0.25">
      <c r="K1779" s="360"/>
    </row>
    <row r="1780" spans="11:11" hidden="1" x14ac:dyDescent="0.25">
      <c r="K1780" s="360"/>
    </row>
    <row r="1781" spans="11:11" hidden="1" x14ac:dyDescent="0.25">
      <c r="K1781" s="360"/>
    </row>
    <row r="1782" spans="11:11" hidden="1" x14ac:dyDescent="0.25">
      <c r="K1782" s="360"/>
    </row>
    <row r="1783" spans="11:11" hidden="1" x14ac:dyDescent="0.25">
      <c r="K1783" s="360"/>
    </row>
    <row r="1784" spans="11:11" hidden="1" x14ac:dyDescent="0.25">
      <c r="K1784" s="360"/>
    </row>
    <row r="1785" spans="11:11" hidden="1" x14ac:dyDescent="0.25">
      <c r="K1785" s="360"/>
    </row>
    <row r="1786" spans="11:11" hidden="1" x14ac:dyDescent="0.25">
      <c r="K1786" s="360"/>
    </row>
    <row r="1787" spans="11:11" hidden="1" x14ac:dyDescent="0.25">
      <c r="K1787" s="360"/>
    </row>
    <row r="1788" spans="11:11" hidden="1" x14ac:dyDescent="0.25">
      <c r="K1788" s="360"/>
    </row>
    <row r="1789" spans="11:11" hidden="1" x14ac:dyDescent="0.25">
      <c r="K1789" s="360"/>
    </row>
    <row r="1790" spans="11:11" hidden="1" x14ac:dyDescent="0.25">
      <c r="K1790" s="360"/>
    </row>
    <row r="1791" spans="11:11" hidden="1" x14ac:dyDescent="0.25">
      <c r="K1791" s="360"/>
    </row>
    <row r="1792" spans="11:11" hidden="1" x14ac:dyDescent="0.25">
      <c r="K1792" s="360"/>
    </row>
    <row r="1793" spans="11:11" hidden="1" x14ac:dyDescent="0.25">
      <c r="K1793" s="360"/>
    </row>
    <row r="1794" spans="11:11" hidden="1" x14ac:dyDescent="0.25">
      <c r="K1794" s="360"/>
    </row>
    <row r="1795" spans="11:11" hidden="1" x14ac:dyDescent="0.25">
      <c r="K1795" s="360"/>
    </row>
    <row r="1796" spans="11:11" hidden="1" x14ac:dyDescent="0.25">
      <c r="K1796" s="360"/>
    </row>
    <row r="1797" spans="11:11" hidden="1" x14ac:dyDescent="0.25">
      <c r="K1797" s="360"/>
    </row>
    <row r="1798" spans="11:11" hidden="1" x14ac:dyDescent="0.25">
      <c r="K1798" s="360"/>
    </row>
    <row r="1799" spans="11:11" hidden="1" x14ac:dyDescent="0.25">
      <c r="K1799" s="360"/>
    </row>
    <row r="1800" spans="11:11" hidden="1" x14ac:dyDescent="0.25">
      <c r="K1800" s="360"/>
    </row>
    <row r="1801" spans="11:11" hidden="1" x14ac:dyDescent="0.25">
      <c r="K1801" s="360"/>
    </row>
    <row r="1802" spans="11:11" hidden="1" x14ac:dyDescent="0.25">
      <c r="K1802" s="360"/>
    </row>
    <row r="1803" spans="11:11" hidden="1" x14ac:dyDescent="0.25">
      <c r="K1803" s="360"/>
    </row>
    <row r="1804" spans="11:11" hidden="1" x14ac:dyDescent="0.25">
      <c r="K1804" s="360"/>
    </row>
    <row r="1805" spans="11:11" hidden="1" x14ac:dyDescent="0.25">
      <c r="K1805" s="360"/>
    </row>
    <row r="1806" spans="11:11" hidden="1" x14ac:dyDescent="0.25">
      <c r="K1806" s="360"/>
    </row>
    <row r="1807" spans="11:11" hidden="1" x14ac:dyDescent="0.25">
      <c r="K1807" s="360"/>
    </row>
    <row r="1808" spans="11:11" hidden="1" x14ac:dyDescent="0.25">
      <c r="K1808" s="360"/>
    </row>
    <row r="1809" spans="11:11" hidden="1" x14ac:dyDescent="0.25">
      <c r="K1809" s="360"/>
    </row>
    <row r="1810" spans="11:11" hidden="1" x14ac:dyDescent="0.25">
      <c r="K1810" s="360"/>
    </row>
    <row r="1811" spans="11:11" hidden="1" x14ac:dyDescent="0.25">
      <c r="K1811" s="360"/>
    </row>
    <row r="1812" spans="11:11" hidden="1" x14ac:dyDescent="0.25">
      <c r="K1812" s="360"/>
    </row>
    <row r="1813" spans="11:11" hidden="1" x14ac:dyDescent="0.25">
      <c r="K1813" s="360"/>
    </row>
    <row r="1814" spans="11:11" hidden="1" x14ac:dyDescent="0.25">
      <c r="K1814" s="360"/>
    </row>
    <row r="1815" spans="11:11" hidden="1" x14ac:dyDescent="0.25">
      <c r="K1815" s="360"/>
    </row>
    <row r="1816" spans="11:11" hidden="1" x14ac:dyDescent="0.25">
      <c r="K1816" s="360"/>
    </row>
    <row r="1817" spans="11:11" hidden="1" x14ac:dyDescent="0.25">
      <c r="K1817" s="360"/>
    </row>
    <row r="1818" spans="11:11" hidden="1" x14ac:dyDescent="0.25">
      <c r="K1818" s="360"/>
    </row>
    <row r="1819" spans="11:11" hidden="1" x14ac:dyDescent="0.25">
      <c r="K1819" s="360"/>
    </row>
    <row r="1820" spans="11:11" hidden="1" x14ac:dyDescent="0.25">
      <c r="K1820" s="360"/>
    </row>
    <row r="1821" spans="11:11" hidden="1" x14ac:dyDescent="0.25">
      <c r="K1821" s="360"/>
    </row>
    <row r="1822" spans="11:11" hidden="1" x14ac:dyDescent="0.25">
      <c r="K1822" s="360"/>
    </row>
    <row r="1823" spans="11:11" hidden="1" x14ac:dyDescent="0.25">
      <c r="K1823" s="360"/>
    </row>
    <row r="1824" spans="11:11" hidden="1" x14ac:dyDescent="0.25">
      <c r="K1824" s="360"/>
    </row>
    <row r="1825" spans="11:11" hidden="1" x14ac:dyDescent="0.25">
      <c r="K1825" s="360"/>
    </row>
    <row r="1826" spans="11:11" hidden="1" x14ac:dyDescent="0.25">
      <c r="K1826" s="360"/>
    </row>
    <row r="1827" spans="11:11" hidden="1" x14ac:dyDescent="0.25">
      <c r="K1827" s="360"/>
    </row>
    <row r="1828" spans="11:11" hidden="1" x14ac:dyDescent="0.25">
      <c r="K1828" s="360"/>
    </row>
    <row r="1829" spans="11:11" hidden="1" x14ac:dyDescent="0.25">
      <c r="K1829" s="360"/>
    </row>
    <row r="1830" spans="11:11" hidden="1" x14ac:dyDescent="0.25">
      <c r="K1830" s="360"/>
    </row>
    <row r="1831" spans="11:11" hidden="1" x14ac:dyDescent="0.25">
      <c r="K1831" s="360"/>
    </row>
    <row r="1832" spans="11:11" hidden="1" x14ac:dyDescent="0.25">
      <c r="K1832" s="360"/>
    </row>
    <row r="1833" spans="11:11" hidden="1" x14ac:dyDescent="0.25">
      <c r="K1833" s="360"/>
    </row>
    <row r="1834" spans="11:11" hidden="1" x14ac:dyDescent="0.25">
      <c r="K1834" s="360"/>
    </row>
    <row r="1835" spans="11:11" hidden="1" x14ac:dyDescent="0.25">
      <c r="K1835" s="360"/>
    </row>
    <row r="1836" spans="11:11" hidden="1" x14ac:dyDescent="0.25">
      <c r="K1836" s="360"/>
    </row>
    <row r="1837" spans="11:11" hidden="1" x14ac:dyDescent="0.25">
      <c r="K1837" s="360"/>
    </row>
    <row r="1838" spans="11:11" hidden="1" x14ac:dyDescent="0.25">
      <c r="K1838" s="360"/>
    </row>
    <row r="1839" spans="11:11" hidden="1" x14ac:dyDescent="0.25">
      <c r="K1839" s="360"/>
    </row>
    <row r="1840" spans="11:11" hidden="1" x14ac:dyDescent="0.25">
      <c r="K1840" s="360"/>
    </row>
    <row r="1841" spans="11:11" hidden="1" x14ac:dyDescent="0.25">
      <c r="K1841" s="360"/>
    </row>
    <row r="1842" spans="11:11" hidden="1" x14ac:dyDescent="0.25">
      <c r="K1842" s="360"/>
    </row>
    <row r="1843" spans="11:11" hidden="1" x14ac:dyDescent="0.25">
      <c r="K1843" s="360"/>
    </row>
    <row r="1844" spans="11:11" hidden="1" x14ac:dyDescent="0.25">
      <c r="K1844" s="360"/>
    </row>
    <row r="1845" spans="11:11" hidden="1" x14ac:dyDescent="0.25">
      <c r="K1845" s="360"/>
    </row>
    <row r="1846" spans="11:11" hidden="1" x14ac:dyDescent="0.25">
      <c r="K1846" s="360"/>
    </row>
    <row r="1847" spans="11:11" hidden="1" x14ac:dyDescent="0.25">
      <c r="K1847" s="360"/>
    </row>
    <row r="1848" spans="11:11" hidden="1" x14ac:dyDescent="0.25">
      <c r="K1848" s="360"/>
    </row>
    <row r="1849" spans="11:11" hidden="1" x14ac:dyDescent="0.25">
      <c r="K1849" s="360"/>
    </row>
    <row r="1850" spans="11:11" hidden="1" x14ac:dyDescent="0.25">
      <c r="K1850" s="360"/>
    </row>
    <row r="1851" spans="11:11" hidden="1" x14ac:dyDescent="0.25">
      <c r="K1851" s="360"/>
    </row>
    <row r="1852" spans="11:11" hidden="1" x14ac:dyDescent="0.25">
      <c r="K1852" s="360"/>
    </row>
    <row r="1853" spans="11:11" hidden="1" x14ac:dyDescent="0.25">
      <c r="K1853" s="360"/>
    </row>
    <row r="1854" spans="11:11" hidden="1" x14ac:dyDescent="0.25">
      <c r="K1854" s="360"/>
    </row>
    <row r="1855" spans="11:11" hidden="1" x14ac:dyDescent="0.25">
      <c r="K1855" s="360"/>
    </row>
    <row r="1856" spans="11:11" hidden="1" x14ac:dyDescent="0.25">
      <c r="K1856" s="360"/>
    </row>
    <row r="1857" spans="11:11" hidden="1" x14ac:dyDescent="0.25">
      <c r="K1857" s="360"/>
    </row>
    <row r="1858" spans="11:11" hidden="1" x14ac:dyDescent="0.25">
      <c r="K1858" s="360"/>
    </row>
    <row r="1859" spans="11:11" hidden="1" x14ac:dyDescent="0.25">
      <c r="K1859" s="360"/>
    </row>
    <row r="1860" spans="11:11" hidden="1" x14ac:dyDescent="0.25">
      <c r="K1860" s="360"/>
    </row>
    <row r="1861" spans="11:11" hidden="1" x14ac:dyDescent="0.25">
      <c r="K1861" s="360"/>
    </row>
    <row r="1862" spans="11:11" hidden="1" x14ac:dyDescent="0.25">
      <c r="K1862" s="360"/>
    </row>
    <row r="1863" spans="11:11" hidden="1" x14ac:dyDescent="0.25">
      <c r="K1863" s="360"/>
    </row>
    <row r="1864" spans="11:11" hidden="1" x14ac:dyDescent="0.25">
      <c r="K1864" s="360"/>
    </row>
    <row r="1865" spans="11:11" hidden="1" x14ac:dyDescent="0.25">
      <c r="K1865" s="360"/>
    </row>
    <row r="1866" spans="11:11" hidden="1" x14ac:dyDescent="0.25">
      <c r="K1866" s="360"/>
    </row>
    <row r="1867" spans="11:11" hidden="1" x14ac:dyDescent="0.25">
      <c r="K1867" s="360"/>
    </row>
    <row r="1868" spans="11:11" hidden="1" x14ac:dyDescent="0.25">
      <c r="K1868" s="360"/>
    </row>
    <row r="1869" spans="11:11" hidden="1" x14ac:dyDescent="0.25">
      <c r="K1869" s="360"/>
    </row>
    <row r="1870" spans="11:11" hidden="1" x14ac:dyDescent="0.25">
      <c r="K1870" s="360"/>
    </row>
    <row r="1871" spans="11:11" hidden="1" x14ac:dyDescent="0.25">
      <c r="K1871" s="360"/>
    </row>
    <row r="1872" spans="11:11" hidden="1" x14ac:dyDescent="0.25">
      <c r="K1872" s="360"/>
    </row>
    <row r="1873" spans="11:11" hidden="1" x14ac:dyDescent="0.25">
      <c r="K1873" s="360"/>
    </row>
    <row r="1874" spans="11:11" hidden="1" x14ac:dyDescent="0.25">
      <c r="K1874" s="360"/>
    </row>
    <row r="1875" spans="11:11" hidden="1" x14ac:dyDescent="0.25">
      <c r="K1875" s="360"/>
    </row>
    <row r="1876" spans="11:11" hidden="1" x14ac:dyDescent="0.25">
      <c r="K1876" s="360"/>
    </row>
    <row r="1877" spans="11:11" hidden="1" x14ac:dyDescent="0.25">
      <c r="K1877" s="360"/>
    </row>
    <row r="1878" spans="11:11" hidden="1" x14ac:dyDescent="0.25">
      <c r="K1878" s="360"/>
    </row>
    <row r="1879" spans="11:11" hidden="1" x14ac:dyDescent="0.25">
      <c r="K1879" s="360"/>
    </row>
    <row r="1880" spans="11:11" hidden="1" x14ac:dyDescent="0.25">
      <c r="K1880" s="360"/>
    </row>
    <row r="1881" spans="11:11" hidden="1" x14ac:dyDescent="0.25">
      <c r="K1881" s="360"/>
    </row>
    <row r="1882" spans="11:11" hidden="1" x14ac:dyDescent="0.25">
      <c r="K1882" s="360"/>
    </row>
    <row r="1883" spans="11:11" hidden="1" x14ac:dyDescent="0.25">
      <c r="K1883" s="360"/>
    </row>
    <row r="1884" spans="11:11" hidden="1" x14ac:dyDescent="0.25">
      <c r="K1884" s="360"/>
    </row>
    <row r="1885" spans="11:11" hidden="1" x14ac:dyDescent="0.25">
      <c r="K1885" s="360"/>
    </row>
    <row r="1886" spans="11:11" hidden="1" x14ac:dyDescent="0.25">
      <c r="K1886" s="360"/>
    </row>
    <row r="1887" spans="11:11" hidden="1" x14ac:dyDescent="0.25">
      <c r="K1887" s="360"/>
    </row>
    <row r="1888" spans="11:11" hidden="1" x14ac:dyDescent="0.25">
      <c r="K1888" s="360"/>
    </row>
    <row r="1889" spans="11:11" hidden="1" x14ac:dyDescent="0.25">
      <c r="K1889" s="360"/>
    </row>
    <row r="1890" spans="11:11" hidden="1" x14ac:dyDescent="0.25">
      <c r="K1890" s="360"/>
    </row>
    <row r="1891" spans="11:11" hidden="1" x14ac:dyDescent="0.25">
      <c r="K1891" s="360"/>
    </row>
    <row r="1892" spans="11:11" hidden="1" x14ac:dyDescent="0.25">
      <c r="K1892" s="360"/>
    </row>
    <row r="1893" spans="11:11" hidden="1" x14ac:dyDescent="0.25">
      <c r="K1893" s="360"/>
    </row>
    <row r="1894" spans="11:11" hidden="1" x14ac:dyDescent="0.25">
      <c r="K1894" s="360"/>
    </row>
    <row r="1895" spans="11:11" hidden="1" x14ac:dyDescent="0.25">
      <c r="K1895" s="360"/>
    </row>
    <row r="1896" spans="11:11" hidden="1" x14ac:dyDescent="0.25">
      <c r="K1896" s="360"/>
    </row>
    <row r="1897" spans="11:11" hidden="1" x14ac:dyDescent="0.25">
      <c r="K1897" s="360"/>
    </row>
    <row r="1898" spans="11:11" hidden="1" x14ac:dyDescent="0.25">
      <c r="K1898" s="360"/>
    </row>
    <row r="1899" spans="11:11" hidden="1" x14ac:dyDescent="0.25">
      <c r="K1899" s="360"/>
    </row>
    <row r="1900" spans="11:11" hidden="1" x14ac:dyDescent="0.25">
      <c r="K1900" s="360"/>
    </row>
    <row r="1901" spans="11:11" hidden="1" x14ac:dyDescent="0.25">
      <c r="K1901" s="360"/>
    </row>
    <row r="1902" spans="11:11" hidden="1" x14ac:dyDescent="0.25">
      <c r="K1902" s="360"/>
    </row>
    <row r="1903" spans="11:11" hidden="1" x14ac:dyDescent="0.25">
      <c r="K1903" s="360"/>
    </row>
    <row r="1904" spans="11:11" hidden="1" x14ac:dyDescent="0.25">
      <c r="K1904" s="360"/>
    </row>
    <row r="1905" spans="11:11" hidden="1" x14ac:dyDescent="0.25">
      <c r="K1905" s="360"/>
    </row>
    <row r="1906" spans="11:11" hidden="1" x14ac:dyDescent="0.25">
      <c r="K1906" s="360"/>
    </row>
    <row r="1907" spans="11:11" hidden="1" x14ac:dyDescent="0.25">
      <c r="K1907" s="360"/>
    </row>
    <row r="1908" spans="11:11" hidden="1" x14ac:dyDescent="0.25">
      <c r="K1908" s="360"/>
    </row>
    <row r="1909" spans="11:11" hidden="1" x14ac:dyDescent="0.25">
      <c r="K1909" s="360"/>
    </row>
    <row r="1910" spans="11:11" hidden="1" x14ac:dyDescent="0.25">
      <c r="K1910" s="360"/>
    </row>
    <row r="1911" spans="11:11" hidden="1" x14ac:dyDescent="0.25">
      <c r="K1911" s="360"/>
    </row>
    <row r="1912" spans="11:11" hidden="1" x14ac:dyDescent="0.25">
      <c r="K1912" s="360"/>
    </row>
    <row r="1913" spans="11:11" hidden="1" x14ac:dyDescent="0.25">
      <c r="K1913" s="360"/>
    </row>
    <row r="1914" spans="11:11" hidden="1" x14ac:dyDescent="0.25">
      <c r="K1914" s="360"/>
    </row>
    <row r="1915" spans="11:11" hidden="1" x14ac:dyDescent="0.25">
      <c r="K1915" s="360"/>
    </row>
    <row r="1916" spans="11:11" hidden="1" x14ac:dyDescent="0.25">
      <c r="K1916" s="360"/>
    </row>
    <row r="1917" spans="11:11" hidden="1" x14ac:dyDescent="0.25">
      <c r="K1917" s="360"/>
    </row>
    <row r="1918" spans="11:11" hidden="1" x14ac:dyDescent="0.25">
      <c r="K1918" s="360"/>
    </row>
    <row r="1919" spans="11:11" hidden="1" x14ac:dyDescent="0.25">
      <c r="K1919" s="360"/>
    </row>
    <row r="1920" spans="11:11" hidden="1" x14ac:dyDescent="0.25">
      <c r="K1920" s="360"/>
    </row>
    <row r="1921" spans="11:11" hidden="1" x14ac:dyDescent="0.25">
      <c r="K1921" s="360"/>
    </row>
    <row r="1922" spans="11:11" hidden="1" x14ac:dyDescent="0.25">
      <c r="K1922" s="360"/>
    </row>
    <row r="1923" spans="11:11" hidden="1" x14ac:dyDescent="0.25">
      <c r="K1923" s="360"/>
    </row>
    <row r="1924" spans="11:11" hidden="1" x14ac:dyDescent="0.25">
      <c r="K1924" s="360"/>
    </row>
    <row r="1925" spans="11:11" hidden="1" x14ac:dyDescent="0.25">
      <c r="K1925" s="360"/>
    </row>
    <row r="1926" spans="11:11" hidden="1" x14ac:dyDescent="0.25">
      <c r="K1926" s="360"/>
    </row>
    <row r="1927" spans="11:11" hidden="1" x14ac:dyDescent="0.25">
      <c r="K1927" s="360"/>
    </row>
    <row r="1928" spans="11:11" hidden="1" x14ac:dyDescent="0.25">
      <c r="K1928" s="360"/>
    </row>
    <row r="1929" spans="11:11" hidden="1" x14ac:dyDescent="0.25">
      <c r="K1929" s="360"/>
    </row>
    <row r="1930" spans="11:11" hidden="1" x14ac:dyDescent="0.25">
      <c r="K1930" s="360"/>
    </row>
    <row r="1931" spans="11:11" hidden="1" x14ac:dyDescent="0.25">
      <c r="K1931" s="360"/>
    </row>
    <row r="1932" spans="11:11" hidden="1" x14ac:dyDescent="0.25">
      <c r="K1932" s="360"/>
    </row>
    <row r="1933" spans="11:11" hidden="1" x14ac:dyDescent="0.25">
      <c r="K1933" s="360"/>
    </row>
    <row r="1934" spans="11:11" hidden="1" x14ac:dyDescent="0.25">
      <c r="K1934" s="360"/>
    </row>
    <row r="1935" spans="11:11" hidden="1" x14ac:dyDescent="0.25">
      <c r="K1935" s="360"/>
    </row>
    <row r="1936" spans="11:11" hidden="1" x14ac:dyDescent="0.25">
      <c r="K1936" s="360"/>
    </row>
    <row r="1937" spans="11:11" hidden="1" x14ac:dyDescent="0.25">
      <c r="K1937" s="360"/>
    </row>
    <row r="1938" spans="11:11" hidden="1" x14ac:dyDescent="0.25">
      <c r="K1938" s="360"/>
    </row>
    <row r="1939" spans="11:11" hidden="1" x14ac:dyDescent="0.25">
      <c r="K1939" s="360"/>
    </row>
    <row r="1940" spans="11:11" hidden="1" x14ac:dyDescent="0.25">
      <c r="K1940" s="360"/>
    </row>
    <row r="1941" spans="11:11" hidden="1" x14ac:dyDescent="0.25">
      <c r="K1941" s="360"/>
    </row>
    <row r="1942" spans="11:11" hidden="1" x14ac:dyDescent="0.25">
      <c r="K1942" s="360"/>
    </row>
    <row r="1943" spans="11:11" hidden="1" x14ac:dyDescent="0.25">
      <c r="K1943" s="360"/>
    </row>
    <row r="1944" spans="11:11" hidden="1" x14ac:dyDescent="0.25">
      <c r="K1944" s="360"/>
    </row>
    <row r="1945" spans="11:11" hidden="1" x14ac:dyDescent="0.25">
      <c r="K1945" s="360"/>
    </row>
    <row r="1946" spans="11:11" hidden="1" x14ac:dyDescent="0.25">
      <c r="K1946" s="360"/>
    </row>
    <row r="1947" spans="11:11" hidden="1" x14ac:dyDescent="0.25">
      <c r="K1947" s="360"/>
    </row>
    <row r="1948" spans="11:11" hidden="1" x14ac:dyDescent="0.25">
      <c r="K1948" s="360"/>
    </row>
    <row r="1949" spans="11:11" hidden="1" x14ac:dyDescent="0.25">
      <c r="K1949" s="360"/>
    </row>
    <row r="1950" spans="11:11" hidden="1" x14ac:dyDescent="0.25">
      <c r="K1950" s="360"/>
    </row>
    <row r="1951" spans="11:11" hidden="1" x14ac:dyDescent="0.25">
      <c r="K1951" s="360"/>
    </row>
    <row r="1952" spans="11:11" hidden="1" x14ac:dyDescent="0.25">
      <c r="K1952" s="360"/>
    </row>
    <row r="1953" spans="11:11" hidden="1" x14ac:dyDescent="0.25">
      <c r="K1953" s="360"/>
    </row>
    <row r="1954" spans="11:11" hidden="1" x14ac:dyDescent="0.25">
      <c r="K1954" s="360"/>
    </row>
    <row r="1955" spans="11:11" hidden="1" x14ac:dyDescent="0.25">
      <c r="K1955" s="360"/>
    </row>
    <row r="1956" spans="11:11" hidden="1" x14ac:dyDescent="0.25">
      <c r="K1956" s="360"/>
    </row>
    <row r="1957" spans="11:11" hidden="1" x14ac:dyDescent="0.25">
      <c r="K1957" s="360"/>
    </row>
    <row r="1958" spans="11:11" hidden="1" x14ac:dyDescent="0.25">
      <c r="K1958" s="360"/>
    </row>
    <row r="1959" spans="11:11" hidden="1" x14ac:dyDescent="0.25">
      <c r="K1959" s="360"/>
    </row>
    <row r="1960" spans="11:11" hidden="1" x14ac:dyDescent="0.25">
      <c r="K1960" s="360"/>
    </row>
    <row r="1961" spans="11:11" hidden="1" x14ac:dyDescent="0.25">
      <c r="K1961" s="360"/>
    </row>
    <row r="1962" spans="11:11" hidden="1" x14ac:dyDescent="0.25">
      <c r="K1962" s="360"/>
    </row>
    <row r="1963" spans="11:11" hidden="1" x14ac:dyDescent="0.25">
      <c r="K1963" s="360"/>
    </row>
    <row r="1964" spans="11:11" hidden="1" x14ac:dyDescent="0.25">
      <c r="K1964" s="360"/>
    </row>
    <row r="1965" spans="11:11" hidden="1" x14ac:dyDescent="0.25">
      <c r="K1965" s="360"/>
    </row>
    <row r="1966" spans="11:11" hidden="1" x14ac:dyDescent="0.25">
      <c r="K1966" s="360"/>
    </row>
    <row r="1967" spans="11:11" hidden="1" x14ac:dyDescent="0.25">
      <c r="K1967" s="360"/>
    </row>
    <row r="1968" spans="11:11" hidden="1" x14ac:dyDescent="0.25">
      <c r="K1968" s="360"/>
    </row>
    <row r="1969" spans="11:11" hidden="1" x14ac:dyDescent="0.25">
      <c r="K1969" s="360"/>
    </row>
    <row r="1970" spans="11:11" hidden="1" x14ac:dyDescent="0.25">
      <c r="K1970" s="360"/>
    </row>
    <row r="1971" spans="11:11" hidden="1" x14ac:dyDescent="0.25">
      <c r="K1971" s="360"/>
    </row>
    <row r="1972" spans="11:11" hidden="1" x14ac:dyDescent="0.25">
      <c r="K1972" s="360"/>
    </row>
    <row r="1973" spans="11:11" hidden="1" x14ac:dyDescent="0.25">
      <c r="K1973" s="360"/>
    </row>
    <row r="1974" spans="11:11" hidden="1" x14ac:dyDescent="0.25">
      <c r="K1974" s="360"/>
    </row>
    <row r="1975" spans="11:11" hidden="1" x14ac:dyDescent="0.25">
      <c r="K1975" s="360"/>
    </row>
    <row r="1976" spans="11:11" hidden="1" x14ac:dyDescent="0.25">
      <c r="K1976" s="360"/>
    </row>
    <row r="1977" spans="11:11" hidden="1" x14ac:dyDescent="0.25">
      <c r="K1977" s="360"/>
    </row>
    <row r="1978" spans="11:11" hidden="1" x14ac:dyDescent="0.25">
      <c r="K1978" s="360"/>
    </row>
    <row r="1979" spans="11:11" hidden="1" x14ac:dyDescent="0.25">
      <c r="K1979" s="360"/>
    </row>
    <row r="1980" spans="11:11" hidden="1" x14ac:dyDescent="0.25">
      <c r="K1980" s="360"/>
    </row>
    <row r="1981" spans="11:11" hidden="1" x14ac:dyDescent="0.25">
      <c r="K1981" s="360"/>
    </row>
    <row r="1982" spans="11:11" hidden="1" x14ac:dyDescent="0.25">
      <c r="K1982" s="360"/>
    </row>
    <row r="1983" spans="11:11" hidden="1" x14ac:dyDescent="0.25">
      <c r="K1983" s="360"/>
    </row>
    <row r="1984" spans="11:11" hidden="1" x14ac:dyDescent="0.25">
      <c r="K1984" s="360"/>
    </row>
    <row r="1985" spans="11:11" hidden="1" x14ac:dyDescent="0.25">
      <c r="K1985" s="360"/>
    </row>
    <row r="1986" spans="11:11" hidden="1" x14ac:dyDescent="0.25">
      <c r="K1986" s="360"/>
    </row>
    <row r="1987" spans="11:11" hidden="1" x14ac:dyDescent="0.25">
      <c r="K1987" s="360"/>
    </row>
    <row r="1988" spans="11:11" hidden="1" x14ac:dyDescent="0.25">
      <c r="K1988" s="360"/>
    </row>
    <row r="1989" spans="11:11" hidden="1" x14ac:dyDescent="0.25">
      <c r="K1989" s="360"/>
    </row>
    <row r="1990" spans="11:11" hidden="1" x14ac:dyDescent="0.25">
      <c r="K1990" s="360"/>
    </row>
    <row r="1991" spans="11:11" hidden="1" x14ac:dyDescent="0.25">
      <c r="K1991" s="360"/>
    </row>
    <row r="1992" spans="11:11" hidden="1" x14ac:dyDescent="0.25">
      <c r="K1992" s="360"/>
    </row>
    <row r="1993" spans="11:11" hidden="1" x14ac:dyDescent="0.25">
      <c r="K1993" s="360"/>
    </row>
    <row r="1994" spans="11:11" hidden="1" x14ac:dyDescent="0.25">
      <c r="K1994" s="360"/>
    </row>
    <row r="1995" spans="11:11" hidden="1" x14ac:dyDescent="0.25">
      <c r="K1995" s="360"/>
    </row>
    <row r="1996" spans="11:11" hidden="1" x14ac:dyDescent="0.25">
      <c r="K1996" s="360"/>
    </row>
    <row r="1997" spans="11:11" hidden="1" x14ac:dyDescent="0.25">
      <c r="K1997" s="360"/>
    </row>
    <row r="1998" spans="11:11" hidden="1" x14ac:dyDescent="0.25">
      <c r="K1998" s="360"/>
    </row>
    <row r="1999" spans="11:11" hidden="1" x14ac:dyDescent="0.25">
      <c r="K1999" s="360"/>
    </row>
    <row r="2000" spans="11:11" hidden="1" x14ac:dyDescent="0.25">
      <c r="K2000" s="360"/>
    </row>
    <row r="2001" spans="11:11" hidden="1" x14ac:dyDescent="0.25">
      <c r="K2001" s="360"/>
    </row>
    <row r="2002" spans="11:11" hidden="1" x14ac:dyDescent="0.25">
      <c r="K2002" s="360"/>
    </row>
    <row r="2003" spans="11:11" hidden="1" x14ac:dyDescent="0.25">
      <c r="K2003" s="360"/>
    </row>
    <row r="2004" spans="11:11" hidden="1" x14ac:dyDescent="0.25">
      <c r="K2004" s="360"/>
    </row>
    <row r="2005" spans="11:11" hidden="1" x14ac:dyDescent="0.25">
      <c r="K2005" s="360"/>
    </row>
    <row r="2006" spans="11:11" hidden="1" x14ac:dyDescent="0.25">
      <c r="K2006" s="360"/>
    </row>
    <row r="2007" spans="11:11" hidden="1" x14ac:dyDescent="0.25">
      <c r="K2007" s="360"/>
    </row>
    <row r="2008" spans="11:11" hidden="1" x14ac:dyDescent="0.25">
      <c r="K2008" s="360"/>
    </row>
    <row r="2009" spans="11:11" hidden="1" x14ac:dyDescent="0.25">
      <c r="K2009" s="360"/>
    </row>
    <row r="2010" spans="11:11" hidden="1" x14ac:dyDescent="0.25">
      <c r="K2010" s="360"/>
    </row>
    <row r="2011" spans="11:11" hidden="1" x14ac:dyDescent="0.25">
      <c r="K2011" s="360"/>
    </row>
    <row r="2012" spans="11:11" hidden="1" x14ac:dyDescent="0.25">
      <c r="K2012" s="360"/>
    </row>
    <row r="2013" spans="11:11" hidden="1" x14ac:dyDescent="0.25">
      <c r="K2013" s="360"/>
    </row>
    <row r="2014" spans="11:11" hidden="1" x14ac:dyDescent="0.25">
      <c r="K2014" s="360"/>
    </row>
    <row r="2015" spans="11:11" hidden="1" x14ac:dyDescent="0.25">
      <c r="K2015" s="360"/>
    </row>
    <row r="2016" spans="11:11" hidden="1" x14ac:dyDescent="0.25">
      <c r="K2016" s="360"/>
    </row>
    <row r="2017" spans="11:11" hidden="1" x14ac:dyDescent="0.25">
      <c r="K2017" s="360"/>
    </row>
    <row r="2018" spans="11:11" hidden="1" x14ac:dyDescent="0.25">
      <c r="K2018" s="360"/>
    </row>
    <row r="2019" spans="11:11" hidden="1" x14ac:dyDescent="0.25">
      <c r="K2019" s="360"/>
    </row>
    <row r="2020" spans="11:11" hidden="1" x14ac:dyDescent="0.25">
      <c r="K2020" s="360"/>
    </row>
    <row r="2021" spans="11:11" hidden="1" x14ac:dyDescent="0.25">
      <c r="K2021" s="360"/>
    </row>
    <row r="2022" spans="11:11" hidden="1" x14ac:dyDescent="0.25">
      <c r="K2022" s="360"/>
    </row>
    <row r="2023" spans="11:11" hidden="1" x14ac:dyDescent="0.25">
      <c r="K2023" s="360"/>
    </row>
    <row r="2024" spans="11:11" hidden="1" x14ac:dyDescent="0.25">
      <c r="K2024" s="360"/>
    </row>
    <row r="2025" spans="11:11" hidden="1" x14ac:dyDescent="0.25">
      <c r="K2025" s="360"/>
    </row>
    <row r="2026" spans="11:11" hidden="1" x14ac:dyDescent="0.25">
      <c r="K2026" s="360"/>
    </row>
    <row r="2027" spans="11:11" hidden="1" x14ac:dyDescent="0.25">
      <c r="K2027" s="360"/>
    </row>
    <row r="2028" spans="11:11" hidden="1" x14ac:dyDescent="0.25">
      <c r="K2028" s="360"/>
    </row>
    <row r="2029" spans="11:11" hidden="1" x14ac:dyDescent="0.25">
      <c r="K2029" s="360"/>
    </row>
    <row r="2030" spans="11:11" hidden="1" x14ac:dyDescent="0.25">
      <c r="K2030" s="360"/>
    </row>
    <row r="2031" spans="11:11" hidden="1" x14ac:dyDescent="0.25">
      <c r="K2031" s="360"/>
    </row>
    <row r="2032" spans="11:11" hidden="1" x14ac:dyDescent="0.25">
      <c r="K2032" s="360"/>
    </row>
    <row r="2033" spans="11:11" hidden="1" x14ac:dyDescent="0.25">
      <c r="K2033" s="360"/>
    </row>
    <row r="2034" spans="11:11" hidden="1" x14ac:dyDescent="0.25">
      <c r="K2034" s="360"/>
    </row>
    <row r="2035" spans="11:11" hidden="1" x14ac:dyDescent="0.25">
      <c r="K2035" s="360"/>
    </row>
    <row r="2036" spans="11:11" hidden="1" x14ac:dyDescent="0.25">
      <c r="K2036" s="360"/>
    </row>
    <row r="2037" spans="11:11" hidden="1" x14ac:dyDescent="0.25">
      <c r="K2037" s="360"/>
    </row>
    <row r="2038" spans="11:11" hidden="1" x14ac:dyDescent="0.25">
      <c r="K2038" s="360"/>
    </row>
    <row r="2039" spans="11:11" hidden="1" x14ac:dyDescent="0.25">
      <c r="K2039" s="360"/>
    </row>
    <row r="2040" spans="11:11" hidden="1" x14ac:dyDescent="0.25">
      <c r="K2040" s="360"/>
    </row>
    <row r="2041" spans="11:11" hidden="1" x14ac:dyDescent="0.25">
      <c r="K2041" s="360"/>
    </row>
    <row r="2042" spans="11:11" hidden="1" x14ac:dyDescent="0.25">
      <c r="K2042" s="360"/>
    </row>
    <row r="2043" spans="11:11" hidden="1" x14ac:dyDescent="0.25">
      <c r="K2043" s="360"/>
    </row>
    <row r="2044" spans="11:11" hidden="1" x14ac:dyDescent="0.25">
      <c r="K2044" s="360"/>
    </row>
    <row r="2045" spans="11:11" hidden="1" x14ac:dyDescent="0.25">
      <c r="K2045" s="360"/>
    </row>
    <row r="2046" spans="11:11" hidden="1" x14ac:dyDescent="0.25">
      <c r="K2046" s="360"/>
    </row>
    <row r="2047" spans="11:11" hidden="1" x14ac:dyDescent="0.25">
      <c r="K2047" s="360"/>
    </row>
    <row r="2048" spans="11:11" hidden="1" x14ac:dyDescent="0.25">
      <c r="K2048" s="360"/>
    </row>
    <row r="2049" spans="11:11" hidden="1" x14ac:dyDescent="0.25">
      <c r="K2049" s="360"/>
    </row>
    <row r="2050" spans="11:11" hidden="1" x14ac:dyDescent="0.25">
      <c r="K2050" s="360"/>
    </row>
    <row r="2051" spans="11:11" hidden="1" x14ac:dyDescent="0.25">
      <c r="K2051" s="360"/>
    </row>
    <row r="2052" spans="11:11" hidden="1" x14ac:dyDescent="0.25">
      <c r="K2052" s="360"/>
    </row>
    <row r="2053" spans="11:11" hidden="1" x14ac:dyDescent="0.25">
      <c r="K2053" s="360"/>
    </row>
    <row r="2054" spans="11:11" hidden="1" x14ac:dyDescent="0.25">
      <c r="K2054" s="360"/>
    </row>
    <row r="2055" spans="11:11" hidden="1" x14ac:dyDescent="0.25">
      <c r="K2055" s="360"/>
    </row>
    <row r="2056" spans="11:11" hidden="1" x14ac:dyDescent="0.25">
      <c r="K2056" s="360"/>
    </row>
    <row r="2057" spans="11:11" hidden="1" x14ac:dyDescent="0.25">
      <c r="K2057" s="360"/>
    </row>
    <row r="2058" spans="11:11" hidden="1" x14ac:dyDescent="0.25">
      <c r="K2058" s="360"/>
    </row>
    <row r="2059" spans="11:11" hidden="1" x14ac:dyDescent="0.25">
      <c r="K2059" s="360"/>
    </row>
    <row r="2060" spans="11:11" hidden="1" x14ac:dyDescent="0.25">
      <c r="K2060" s="360"/>
    </row>
    <row r="2061" spans="11:11" hidden="1" x14ac:dyDescent="0.25">
      <c r="K2061" s="360"/>
    </row>
    <row r="2062" spans="11:11" hidden="1" x14ac:dyDescent="0.25">
      <c r="K2062" s="360"/>
    </row>
    <row r="2063" spans="11:11" hidden="1" x14ac:dyDescent="0.25">
      <c r="K2063" s="360"/>
    </row>
    <row r="2064" spans="11:11" hidden="1" x14ac:dyDescent="0.25">
      <c r="K2064" s="360"/>
    </row>
    <row r="2065" spans="11:11" hidden="1" x14ac:dyDescent="0.25">
      <c r="K2065" s="360"/>
    </row>
    <row r="2066" spans="11:11" hidden="1" x14ac:dyDescent="0.25">
      <c r="K2066" s="360"/>
    </row>
    <row r="2067" spans="11:11" hidden="1" x14ac:dyDescent="0.25">
      <c r="K2067" s="360"/>
    </row>
    <row r="2068" spans="11:11" hidden="1" x14ac:dyDescent="0.25">
      <c r="K2068" s="360"/>
    </row>
    <row r="2069" spans="11:11" hidden="1" x14ac:dyDescent="0.25">
      <c r="K2069" s="360"/>
    </row>
    <row r="2070" spans="11:11" hidden="1" x14ac:dyDescent="0.25">
      <c r="K2070" s="360"/>
    </row>
    <row r="2071" spans="11:11" hidden="1" x14ac:dyDescent="0.25">
      <c r="K2071" s="360"/>
    </row>
    <row r="2072" spans="11:11" hidden="1" x14ac:dyDescent="0.25">
      <c r="K2072" s="360"/>
    </row>
    <row r="2073" spans="11:11" hidden="1" x14ac:dyDescent="0.25">
      <c r="K2073" s="360"/>
    </row>
    <row r="2074" spans="11:11" hidden="1" x14ac:dyDescent="0.25">
      <c r="K2074" s="360"/>
    </row>
    <row r="2075" spans="11:11" hidden="1" x14ac:dyDescent="0.25">
      <c r="K2075" s="360"/>
    </row>
    <row r="2076" spans="11:11" hidden="1" x14ac:dyDescent="0.25">
      <c r="K2076" s="360"/>
    </row>
    <row r="2077" spans="11:11" hidden="1" x14ac:dyDescent="0.25">
      <c r="K2077" s="360"/>
    </row>
    <row r="2078" spans="11:11" hidden="1" x14ac:dyDescent="0.25">
      <c r="K2078" s="360"/>
    </row>
    <row r="2079" spans="11:11" hidden="1" x14ac:dyDescent="0.25">
      <c r="K2079" s="360"/>
    </row>
    <row r="2080" spans="11:11" hidden="1" x14ac:dyDescent="0.25">
      <c r="K2080" s="360"/>
    </row>
    <row r="2081" spans="11:11" hidden="1" x14ac:dyDescent="0.25">
      <c r="K2081" s="360"/>
    </row>
    <row r="2082" spans="11:11" hidden="1" x14ac:dyDescent="0.25">
      <c r="K2082" s="360"/>
    </row>
    <row r="2083" spans="11:11" hidden="1" x14ac:dyDescent="0.25">
      <c r="K2083" s="360"/>
    </row>
    <row r="2084" spans="11:11" hidden="1" x14ac:dyDescent="0.25">
      <c r="K2084" s="360"/>
    </row>
    <row r="2085" spans="11:11" hidden="1" x14ac:dyDescent="0.25">
      <c r="K2085" s="360"/>
    </row>
    <row r="2086" spans="11:11" hidden="1" x14ac:dyDescent="0.25">
      <c r="K2086" s="360"/>
    </row>
    <row r="2087" spans="11:11" hidden="1" x14ac:dyDescent="0.25">
      <c r="K2087" s="360"/>
    </row>
    <row r="2088" spans="11:11" hidden="1" x14ac:dyDescent="0.25">
      <c r="K2088" s="360"/>
    </row>
    <row r="2089" spans="11:11" hidden="1" x14ac:dyDescent="0.25">
      <c r="K2089" s="360"/>
    </row>
    <row r="2090" spans="11:11" hidden="1" x14ac:dyDescent="0.25">
      <c r="K2090" s="360"/>
    </row>
    <row r="2091" spans="11:11" hidden="1" x14ac:dyDescent="0.25">
      <c r="K2091" s="360"/>
    </row>
    <row r="2092" spans="11:11" hidden="1" x14ac:dyDescent="0.25">
      <c r="K2092" s="360"/>
    </row>
    <row r="2093" spans="11:11" hidden="1" x14ac:dyDescent="0.25">
      <c r="K2093" s="360"/>
    </row>
    <row r="2094" spans="11:11" hidden="1" x14ac:dyDescent="0.25">
      <c r="K2094" s="360"/>
    </row>
    <row r="2095" spans="11:11" hidden="1" x14ac:dyDescent="0.25">
      <c r="K2095" s="360"/>
    </row>
    <row r="2096" spans="11:11" hidden="1" x14ac:dyDescent="0.25">
      <c r="K2096" s="360"/>
    </row>
    <row r="2097" spans="11:11" hidden="1" x14ac:dyDescent="0.25">
      <c r="K2097" s="360"/>
    </row>
    <row r="2098" spans="11:11" x14ac:dyDescent="0.25"/>
  </sheetData>
  <sheetProtection formatCells="0" formatColumns="0" formatRows="0" sort="0" autoFilter="0" pivotTables="0"/>
  <dataConsolidate/>
  <mergeCells count="13">
    <mergeCell ref="B1:D2"/>
    <mergeCell ref="A1:A2"/>
    <mergeCell ref="I7:O7"/>
    <mergeCell ref="T7:X7"/>
    <mergeCell ref="A4:D4"/>
    <mergeCell ref="A5:D5"/>
    <mergeCell ref="E4:O4"/>
    <mergeCell ref="E5:O5"/>
    <mergeCell ref="S119:S124"/>
    <mergeCell ref="I9:I13"/>
    <mergeCell ref="Q9:Q13"/>
    <mergeCell ref="A7:G7"/>
    <mergeCell ref="A9:A13"/>
  </mergeCells>
  <conditionalFormatting sqref="D14:E14">
    <cfRule type="cellIs" dxfId="216" priority="6" operator="equal">
      <formula>$S$13</formula>
    </cfRule>
    <cfRule type="cellIs" dxfId="215" priority="7" operator="equal">
      <formula>$S$12</formula>
    </cfRule>
    <cfRule type="cellIs" dxfId="214" priority="8" operator="equal">
      <formula>$S$11</formula>
    </cfRule>
    <cfRule type="cellIs" dxfId="213" priority="9" operator="equal">
      <formula>$S$10</formula>
    </cfRule>
    <cfRule type="cellIs" dxfId="212" priority="10" operator="equal">
      <formula>$S$9</formula>
    </cfRule>
  </conditionalFormatting>
  <conditionalFormatting sqref="F14">
    <cfRule type="cellIs" dxfId="211" priority="11" operator="equal">
      <formula>$T$8</formula>
    </cfRule>
    <cfRule type="cellIs" dxfId="210" priority="12" operator="equal">
      <formula>$U$8</formula>
    </cfRule>
    <cfRule type="cellIs" dxfId="209" priority="13" operator="equal">
      <formula>$V$8</formula>
    </cfRule>
    <cfRule type="cellIs" dxfId="208" priority="14" operator="equal">
      <formula>$W$8</formula>
    </cfRule>
    <cfRule type="cellIs" dxfId="207" priority="15" operator="equal">
      <formula>$X$8</formula>
    </cfRule>
  </conditionalFormatting>
  <conditionalFormatting sqref="G14">
    <cfRule type="cellIs" dxfId="206" priority="274" operator="equal">
      <formula>#REF!</formula>
    </cfRule>
    <cfRule type="cellIs" dxfId="205" priority="275" operator="equal">
      <formula>#REF!</formula>
    </cfRule>
    <cfRule type="cellIs" dxfId="204" priority="276" operator="equal">
      <formula>#REF!</formula>
    </cfRule>
    <cfRule type="cellIs" dxfId="203" priority="277" operator="equal">
      <formula>#REF!</formula>
    </cfRule>
  </conditionalFormatting>
  <conditionalFormatting sqref="S119">
    <cfRule type="cellIs" dxfId="202" priority="1" operator="equal">
      <formula>$V$8</formula>
    </cfRule>
    <cfRule type="cellIs" dxfId="201" priority="2" operator="equal">
      <formula>$V$9</formula>
    </cfRule>
    <cfRule type="cellIs" dxfId="200" priority="3" operator="equal">
      <formula>$V$10</formula>
    </cfRule>
    <cfRule type="cellIs" dxfId="199" priority="4" operator="equal">
      <formula>$V$11</formula>
    </cfRule>
    <cfRule type="cellIs" dxfId="198" priority="5" operator="equal">
      <formula>$V$17</formula>
    </cfRule>
  </conditionalFormatting>
  <dataValidations disablePrompts="1" count="4">
    <dataValidation type="list" allowBlank="1" showInputMessage="1" showErrorMessage="1" sqref="JD9:JJ14">
      <formula1>#REF!</formula1>
    </dataValidation>
    <dataValidation allowBlank="1" showInputMessage="1" showErrorMessage="1" prompt="La probabilidad se encuentra determinada por una escala de 1 a 3, siendo 1 la menor probabilidad de ocurrencia del riesgo y 3 la mayor probabilidad de  ocurrencia." sqref="JC8"/>
    <dataValidation allowBlank="1" showInputMessage="1" showErrorMessage="1" prompt="Es la materialización del riesgo y las consecuencias de su aparición. Su escala es: 5 bajo impacto, 10 medio, 20 alto impacto._x000a_" sqref="JD8:JJ8"/>
    <dataValidation type="list" allowBlank="1" showInputMessage="1" showErrorMessage="1" sqref="S119">
      <formula1>Reputacional</formula1>
    </dataValidation>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'C:\Users\WSOTELO\Downloads\Insumo para compilar matrices en mapa de riesgos 2026\[comununicaciones Gestión.xlsx]4 FORMULAS'!#REF!</xm:f>
          </x14:formula1>
          <xm:sqref>AH119</xm:sqref>
        </x14:dataValidation>
        <x14:dataValidation type="list" allowBlank="1" showInputMessage="1" showErrorMessage="1">
          <x14:formula1>
            <xm:f>'C:\Users\WSOTELO\Downloads\Insumo para compilar matrices en mapa de riesgos 2026\[comununicaciones Gestión.xlsx]4 FORMULAS'!#REF!</xm:f>
          </x14:formula1>
          <xm:sqref>AJ119</xm:sqref>
        </x14:dataValidation>
        <x14:dataValidation type="list" allowBlank="1" showInputMessage="1" showErrorMessage="1">
          <x14:formula1>
            <xm:f>'C:\Users\WSOTELO\Downloads\Insumo para compilar matrices en mapa de riesgos 2026\[comununicaciones Gestión.xlsx]4 FORMULAS'!#REF!</xm:f>
          </x14:formula1>
          <xm:sqref>AK119</xm:sqref>
        </x14:dataValidation>
        <x14:dataValidation type="list" allowBlank="1" showInputMessage="1" showErrorMessage="1">
          <x14:formula1>
            <xm:f>'C:\Users\WSOTELO\Downloads\Insumo para compilar matrices en mapa de riesgos 2026\[comununicaciones Gestión.xlsx]4 FORMULAS'!#REF!</xm:f>
          </x14:formula1>
          <xm:sqref>AI119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3"/>
  <sheetViews>
    <sheetView showGridLines="0" zoomScale="85" zoomScaleNormal="85" workbookViewId="0">
      <pane xSplit="1" ySplit="8" topLeftCell="B9" activePane="bottomRight" state="frozen"/>
      <selection activeCell="A20" sqref="A20"/>
      <selection pane="topRight" activeCell="A20" sqref="A20"/>
      <selection pane="bottomLeft" activeCell="A20" sqref="A20"/>
      <selection pane="bottomRight" activeCell="B13" sqref="B13:E13"/>
    </sheetView>
  </sheetViews>
  <sheetFormatPr baseColWidth="10" defaultColWidth="14.42578125" defaultRowHeight="12.75" x14ac:dyDescent="0.25"/>
  <cols>
    <col min="1" max="1" width="12.85546875" style="61" customWidth="1"/>
    <col min="2" max="2" width="51.42578125" style="66" customWidth="1"/>
    <col min="3" max="3" width="16.42578125" style="61" customWidth="1"/>
    <col min="4" max="4" width="12.42578125" style="66" customWidth="1"/>
    <col min="5" max="5" width="25" style="66" customWidth="1"/>
    <col min="6" max="6" width="3.85546875" style="66" customWidth="1"/>
    <col min="7" max="7" width="7.42578125" style="66" customWidth="1"/>
    <col min="8" max="8" width="14" style="66" customWidth="1"/>
    <col min="9" max="9" width="13.85546875" style="66" customWidth="1"/>
    <col min="10" max="13" width="12.42578125" style="66" customWidth="1"/>
    <col min="14" max="14" width="3.85546875" style="66" customWidth="1"/>
    <col min="15" max="15" width="4.85546875" style="61" customWidth="1"/>
    <col min="16" max="16" width="6.42578125" style="61" customWidth="1"/>
    <col min="17" max="17" width="11" style="61" bestFit="1" customWidth="1"/>
    <col min="18" max="22" width="12" style="61" customWidth="1"/>
    <col min="23" max="27" width="11.42578125" style="61" customWidth="1"/>
    <col min="28" max="28" width="5.42578125" style="61" bestFit="1" customWidth="1"/>
    <col min="29" max="29" width="26.85546875" style="61" customWidth="1"/>
    <col min="30" max="34" width="22.85546875" style="66" customWidth="1"/>
    <col min="35" max="35" width="23.42578125" style="61" customWidth="1"/>
    <col min="36" max="263" width="11.42578125" style="61" customWidth="1"/>
    <col min="264" max="264" width="12.42578125" style="61" customWidth="1"/>
    <col min="265" max="265" width="47" style="61" customWidth="1"/>
    <col min="266" max="266" width="35" style="61" customWidth="1"/>
    <col min="267" max="16384" width="14.42578125" style="61"/>
  </cols>
  <sheetData>
    <row r="1" spans="1:36" s="49" customFormat="1" ht="36" customHeight="1" x14ac:dyDescent="0.2">
      <c r="A1" s="665"/>
      <c r="B1" s="664">
        <f>+'2 MAPA FINAL'!D1</f>
        <v>0</v>
      </c>
      <c r="C1" s="32" t="str">
        <f>+'2 MAPA FINAL'!E1</f>
        <v>Código</v>
      </c>
      <c r="D1" s="48" t="str">
        <f>+'2 MAPA FINAL'!F1</f>
        <v>DES-FO-003</v>
      </c>
      <c r="AD1" s="50"/>
      <c r="AE1" s="50"/>
      <c r="AF1" s="50"/>
      <c r="AG1" s="50"/>
      <c r="AH1" s="50"/>
    </row>
    <row r="2" spans="1:36" s="49" customFormat="1" ht="36" customHeight="1" x14ac:dyDescent="0.2">
      <c r="A2" s="665"/>
      <c r="B2" s="664"/>
      <c r="C2" s="32" t="str">
        <f>+'2 MAPA FINAL'!E2</f>
        <v>Versión:</v>
      </c>
      <c r="D2" s="48" t="str">
        <f>+'2 MAPA FINAL'!F2</f>
        <v>07</v>
      </c>
      <c r="E2" s="51"/>
      <c r="F2" s="51"/>
      <c r="G2" s="51"/>
      <c r="H2" s="1"/>
      <c r="I2" s="199">
        <f>+'2 MAPA FINAL'!$J$5</f>
        <v>0</v>
      </c>
      <c r="J2" s="212" t="e">
        <f>+IF('2 MAPA FINAL'!#REF!="","",'2 MAPA FINAL'!#REF!)</f>
        <v>#REF!</v>
      </c>
      <c r="K2" s="6"/>
      <c r="L2" s="6"/>
      <c r="M2" s="52"/>
      <c r="N2" s="51"/>
      <c r="AD2" s="50"/>
      <c r="AE2" s="50"/>
      <c r="AF2" s="50"/>
      <c r="AG2" s="50"/>
      <c r="AH2" s="50"/>
    </row>
    <row r="3" spans="1:36" s="49" customFormat="1" ht="27.95" customHeight="1" x14ac:dyDescent="0.2">
      <c r="A3" s="53"/>
      <c r="B3" s="51"/>
      <c r="C3" s="34"/>
      <c r="D3" s="52"/>
      <c r="E3" s="51"/>
      <c r="F3" s="51"/>
      <c r="G3" s="51"/>
      <c r="I3" s="202">
        <f>+'2 MAPA FINAL'!$F$6</f>
        <v>0</v>
      </c>
      <c r="J3" s="200" t="str">
        <f>+IF('2 MAPA FINAL'!$H$6="","",'2 MAPA FINAL'!$H$6)</f>
        <v/>
      </c>
      <c r="K3" s="201" t="s">
        <v>95</v>
      </c>
      <c r="L3" s="198" t="e">
        <f>+IF('2 MAPA FINAL'!#REF!="","",'2 MAPA FINAL'!#REF!)</f>
        <v>#REF!</v>
      </c>
      <c r="M3" s="52"/>
      <c r="N3" s="51"/>
      <c r="AD3" s="50"/>
      <c r="AE3" s="50"/>
      <c r="AF3" s="50"/>
      <c r="AG3" s="50"/>
      <c r="AH3" s="50"/>
    </row>
    <row r="4" spans="1:36" s="49" customFormat="1" ht="15" x14ac:dyDescent="0.2">
      <c r="A4" s="5" t="s">
        <v>93</v>
      </c>
      <c r="B4" s="650" t="str">
        <f>+IF('2 MAPA FINAL'!$D$5="","",'2 MAPA FINAL'!$D$5)</f>
        <v/>
      </c>
      <c r="C4" s="650"/>
      <c r="D4" s="650"/>
      <c r="AD4" s="50"/>
      <c r="AE4" s="50"/>
      <c r="AF4" s="50"/>
      <c r="AG4" s="50"/>
      <c r="AH4" s="50"/>
    </row>
    <row r="5" spans="1:36" s="49" customFormat="1" ht="15.75" thickBot="1" x14ac:dyDescent="0.25">
      <c r="A5" s="5" t="s">
        <v>244</v>
      </c>
      <c r="B5" s="650" t="str">
        <f>+IF('2 MAPA FINAL'!$F$5="","",'2 MAPA FINAL'!$F$5)</f>
        <v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v>
      </c>
      <c r="C5" s="651"/>
      <c r="D5" s="651"/>
      <c r="AD5" s="50"/>
      <c r="AE5" s="50"/>
      <c r="AF5" s="50"/>
      <c r="AG5" s="50"/>
      <c r="AH5" s="50"/>
    </row>
    <row r="6" spans="1:36" s="49" customFormat="1" ht="15.75" thickBot="1" x14ac:dyDescent="0.25">
      <c r="A6" s="205"/>
      <c r="B6" s="204"/>
      <c r="C6" s="204"/>
      <c r="D6" s="52"/>
      <c r="G6" s="675" t="s">
        <v>279</v>
      </c>
      <c r="H6" s="676"/>
      <c r="I6" s="676"/>
      <c r="J6" s="676"/>
      <c r="K6" s="676"/>
      <c r="L6" s="676"/>
      <c r="M6" s="677"/>
      <c r="O6" s="54"/>
      <c r="P6" s="54"/>
      <c r="Q6" s="55"/>
      <c r="R6" s="666" t="s">
        <v>168</v>
      </c>
      <c r="S6" s="666"/>
      <c r="T6" s="666"/>
      <c r="U6" s="666"/>
      <c r="V6" s="667"/>
      <c r="AD6" s="50"/>
      <c r="AE6" s="50"/>
      <c r="AF6" s="50"/>
      <c r="AG6" s="50"/>
      <c r="AH6" s="50"/>
    </row>
    <row r="7" spans="1:36" x14ac:dyDescent="0.25">
      <c r="A7" s="56"/>
      <c r="B7" s="57"/>
      <c r="C7" s="672" t="s">
        <v>280</v>
      </c>
      <c r="D7" s="672"/>
      <c r="E7" s="672"/>
      <c r="F7" s="58"/>
      <c r="G7" s="59"/>
      <c r="H7" s="60"/>
      <c r="I7" s="666" t="s">
        <v>168</v>
      </c>
      <c r="J7" s="666"/>
      <c r="K7" s="666"/>
      <c r="L7" s="666"/>
      <c r="M7" s="667"/>
      <c r="N7" s="58"/>
      <c r="O7" s="62"/>
      <c r="P7" s="62"/>
      <c r="R7" s="63">
        <v>0.2</v>
      </c>
      <c r="S7" s="63">
        <v>0.4</v>
      </c>
      <c r="T7" s="63">
        <v>0.6</v>
      </c>
      <c r="U7" s="63">
        <v>0.8</v>
      </c>
      <c r="V7" s="64">
        <v>1</v>
      </c>
      <c r="W7" s="65"/>
      <c r="X7" s="65"/>
      <c r="Y7" s="65"/>
      <c r="Z7" s="65"/>
      <c r="AA7" s="65"/>
      <c r="AB7" s="65"/>
      <c r="AC7" s="65"/>
    </row>
    <row r="8" spans="1:36" ht="25.5" x14ac:dyDescent="0.2">
      <c r="A8" s="67" t="s">
        <v>281</v>
      </c>
      <c r="B8" s="68" t="s">
        <v>282</v>
      </c>
      <c r="C8" s="69" t="s">
        <v>248</v>
      </c>
      <c r="D8" s="69" t="s">
        <v>249</v>
      </c>
      <c r="E8" s="70" t="s">
        <v>69</v>
      </c>
      <c r="F8" s="58"/>
      <c r="G8" s="62"/>
      <c r="H8" s="71"/>
      <c r="I8" s="72" t="s">
        <v>266</v>
      </c>
      <c r="J8" s="72" t="s">
        <v>271</v>
      </c>
      <c r="K8" s="72" t="s">
        <v>273</v>
      </c>
      <c r="L8" s="72" t="s">
        <v>275</v>
      </c>
      <c r="M8" s="73" t="s">
        <v>278</v>
      </c>
      <c r="N8" s="58"/>
      <c r="O8" s="62"/>
      <c r="P8" s="62"/>
      <c r="Q8" s="74"/>
      <c r="R8" s="75" t="s">
        <v>266</v>
      </c>
      <c r="S8" s="75" t="s">
        <v>271</v>
      </c>
      <c r="T8" s="75" t="s">
        <v>273</v>
      </c>
      <c r="U8" s="75" t="s">
        <v>275</v>
      </c>
      <c r="V8" s="76" t="s">
        <v>278</v>
      </c>
      <c r="Y8" s="65"/>
      <c r="Z8" s="65"/>
      <c r="AA8" s="77"/>
      <c r="AB8" s="77"/>
      <c r="AC8" s="77"/>
      <c r="AD8" s="77"/>
      <c r="AE8" s="77"/>
      <c r="AF8" s="77"/>
      <c r="AG8" s="77"/>
      <c r="AH8" s="77"/>
      <c r="AI8" s="77"/>
      <c r="AJ8" s="77"/>
    </row>
    <row r="9" spans="1:36" ht="67.5" customHeight="1" x14ac:dyDescent="0.2">
      <c r="A9" s="78" t="str">
        <f>'2 MAPA FINAL'!A11</f>
        <v>R1</v>
      </c>
      <c r="B9" s="305" t="str">
        <f>+'2 MAPA FINAL'!H11</f>
        <v xml:space="preserve">Posibilidad de incumplimiento de los objetivos por daños en los documentos por las malas condiciones ambientales (humedad, temperatura).  a causa de las inadecuadas condiciones de almacenamiento  lo que ocasiona pérdida de información o documentos </v>
      </c>
      <c r="C9" s="80" t="str">
        <f>+'2 MAPA FINAL'!O11</f>
        <v>Media</v>
      </c>
      <c r="D9" s="80" t="str">
        <f>+'2 MAPA FINAL'!W11</f>
        <v>Menor</v>
      </c>
      <c r="E9" s="302" t="str">
        <f>+IF(C9=$Q$9,IF(D9=$R$8,$R$9,IF(D9=$S$8,$S$9,IF(D9=$T$8,$T$9,IF(D9=$U$8,$U$9,IF(D9=$V$8,$V$9))))),IF(C9=$Q$10,IF(D9=$R$8,$R$10,IF(D9=$S$8,$S$10,IF(D9=$T$8,$T$10,IF(D9=$U$8,$U$10,IF(D9=$V$8,$V$10))))),IF(C9=$Q$11,IF(D9=$R$8,$R$11,IF(D9=$S$8,$S$11,IF(D9=$T$8,$T$11,IF(D9=$U$8,$U$11,IF(D9=$V$8,$V$11))))),IF(C9=$Q$12,IF(D9=$R$8,$R$12,IF(D9=$S$8,$S$12,IF(D9=$T$8,$T$12,IF(D9=$U$8,$U$12,IF(D9=$V$8,$V$12))))),IF(C9=$Q$13,IF(D9=$R$8,$R$13,IF(D9=$S$8,$S$13,IF(D9=$T$8,$T$13,IF(D9=$U$8,$U$13,IF(D9=$V$8,$V$13))))),"")))))</f>
        <v>Moderado</v>
      </c>
      <c r="F9" s="81"/>
      <c r="G9" s="658" t="s">
        <v>149</v>
      </c>
      <c r="H9" s="72" t="s">
        <v>277</v>
      </c>
      <c r="I9" s="82" t="str">
        <f>+IF(AND(C9=$Q$9,D9=$R$8),A9,"")&amp;" "&amp;IF(AND(C10=$Q$9,D10=$R$8),A10,"")&amp;" "&amp;IF(AND(C11=$Q$9,D11=$R$8),A11,"")&amp;" "&amp;IF(AND(C12=$Q$9,D12=$R$8),A12,"")&amp;" "&amp;IF(AND(C13=$Q$9,D13=$R$8),A13,"")&amp;" "&amp;IF(AND(C14=$Q$9,D14=$R$8),A14,"")&amp;" "&amp;IF(AND(C15=$Q$9,D15=$R$8),A15,"")&amp;" "&amp;IF(AND(C16=$Q$9,D16=$R$8),A16,"")&amp;" "&amp;IF(AND(C17=$Q$9,D17=$R$8),A17,"")&amp;" "&amp;IF(AND(C18=$Q$9,D18=$R$8),A18,"")&amp;" "&amp;IF(AND(C19=$Q$9,D19=$R$8),A19,"")&amp;" "&amp;IF(AND(C20=$Q$9,D20=$R$8),A20,"")&amp;" "&amp;IF(AND(C21=$Q$9,D21=$R$8),A21,"")&amp;" "&amp;IF(AND(C22=$Q$9,D22=$R$8),A22,"")&amp;" "&amp;IF(AND(C23=$Q$9,D23=$R$8),A23,"")&amp;" "&amp;IF(AND(C24=$Q$9,D24=$R$8),A24,"")&amp;" "&amp;IF(AND(C25=$Q$9,D25=$R$8),A25,"")&amp;" "&amp;IF(AND(C26=$Q$9,D26=$R$8),A26,"")&amp;" "&amp;IF(AND(C27=$Q$9,D27=$R$8),A27,"")&amp;" "&amp;IF(AND(C28=$Q$9,D28=$R$8),A28,"")&amp;" "&amp;IF(AND(C29=$Q$9,D29=$R$8),A29,"")&amp;" "&amp;IF(AND(C30=$Q$9,D30=$R$8),A30,"")&amp;" "&amp;IF(AND(C31=$Q$9,D31=$R$8),A31,"")&amp;" "&amp;IF(AND(C32=$Q$9,D32=$R$8),A32,"")&amp;" "&amp;IF(AND(C33=$Q$9,D33=$R$8),A33,"")&amp;" "&amp;IF(AND(C34=$Q$9,D34=$R$8),A34,"")&amp;" "&amp;IF(AND(C35=$Q$9,D35=$R$8),A35,"")&amp;" "&amp;IF(AND(C36=$Q$9,D36=$R$8),A36,"")&amp;" "&amp;IF(AND(C37=$Q$9,D37=$R$8),A37,"")&amp;" "&amp;IF(AND(C38=$Q$9,D38=$R$8),A38,"")&amp;" "&amp;IF(AND(C39=$Q$9,D39=$R$8),A39,"")&amp;" "&amp;IF(AND(C40=$Q$9,D40=$R$8),A40,"")&amp;" "&amp;IF(AND(C41=$Q$9,D41=$R$8),A41,"")&amp;" "&amp;IF(AND(C42=$Q$9,D42=$R$8),A42,"")&amp;" "&amp;IF(AND(C43=$Q$9,D43=$R$8),A43,"")&amp;" "&amp;IF(AND(C44=$Q$9,D44=$R$8),A44,"")&amp;" "&amp;IF(AND(C45=$Q$9,D45=$R$8),A45,"")&amp;" "&amp;IF(AND(C46=$Q$9,D46=$R$8),A46,"")&amp;" "&amp;IF(AND(C47=$Q$9,D47=$R$8),A47,"")&amp;" "&amp;IF(AND(C48=$Q$9,D48=$R$8),A48,"")&amp;" "&amp;IF(AND(C49=$Q$9,D49=$R$8),A49,"")&amp;" "&amp;IF(AND(C50=$Q$9,D50=$R$8),A50,"")&amp;" "&amp;IF(AND(C51=$Q$9,D51=$R$8),A51,"")&amp;" "&amp;IF(AND(C52=$Q$9,D52=$R$8),A52,"")&amp;" "&amp;IF(AND(C53=$Q$9,D53=$R$8),A53,"")&amp;" "&amp;IF(AND(C54=$Q$9,D54=$R$8),A54,"")&amp;" "&amp;IF(AND(C55=$Q$9,D55=$R$8),A55,"")&amp;" "&amp;IF(AND(C56=$Q$9,D56=$R$8),A56,"")&amp;" "&amp;IF(AND(C57=$Q$9,D57=$R$8),A57,"")&amp;" "&amp;IF(AND(C58=$Q$9,D58=$R$8),A58,"")&amp;" "&amp;IF(AND(C59=$Q$9,D59=$R$8),A59,"")&amp;" "&amp;IF(AND(C60=$Q$9,D60=$R$8),A60,"")</f>
        <v xml:space="preserve">                                                   </v>
      </c>
      <c r="J9" s="82" t="str">
        <f>+IF(AND(C9=$Q$9,D9=$S$8),A9,"")&amp;" "&amp;IF(AND(C10=$Q$9,D10=$S$8),A10,"")&amp;" "&amp;IF(AND(C11=$Q$9,D11=$S$8),A11,"")&amp;" "&amp;IF(AND(C12=$Q$9,D12=$S$8),A12,"")&amp;" "&amp;IF(AND(C13=$Q$9,D13=$S$8),A13,"")&amp;" "&amp;IF(AND(C14=$Q$9,D14=$S$8),A14,"")&amp;" "&amp;IF(AND(C15=$Q$9,D15=$S$8),A15,"")&amp;" "&amp;IF(AND(C16=$Q$9,D16=$S$8),A16,"")&amp;" "&amp;IF(AND(C17=$Q$9,D17=$S$8),A17,"")&amp;" "&amp;IF(AND(C18=$Q$9,D18=$S$8),A18,"")&amp;" "&amp;IF(AND(C19=$Q$9,D19=$S$8),A19,"")&amp;" "&amp;IF(AND(C20=$Q$9,D20=$S$8),A20,"")&amp;" "&amp;IF(AND(C21=$Q$9,D21=$S$8),A21,"")&amp;" "&amp;IF(AND(C22=$Q$9,D22=$S$8),A22,"")&amp;" "&amp;IF(AND(C23=$Q$9,D23=$S$8),A23,"")&amp;" "&amp;IF(AND(C24=$Q$9,D24=$S$8),A24,"")&amp;" "&amp;IF(AND(C25=$Q$9,D25=$S$8),A25,"")&amp;" "&amp;IF(AND(C26=$Q$9,D26=$S$8),A26,"")&amp;" "&amp;IF(AND(C27=$Q$9,D27=$S$8),A27,"")&amp;" "&amp;IF(AND(C28=$Q$9,D28=$S$8),A28,"")&amp;" "&amp;IF(AND(C29=$Q$9,D29=$S$8),A29,"")&amp;" "&amp;IF(AND(C30=$Q$9,D30=$S$8),A30,"")&amp;" "&amp;IF(AND(C31=$Q$9,D31=$S$8),A31,"")&amp;" "&amp;IF(AND(C32=$Q$9,D32=$S$8),A32,"")&amp;" "&amp;IF(AND(C33=$Q$9,D33=$S$8),A33,"")&amp;" "&amp;IF(AND(C34=$Q$9,D34=$S$8),A34,"")&amp;" "&amp;IF(AND(C35=$Q$9,D35=$S$8),A35,"")&amp;" "&amp;IF(AND(C36=$Q$9,D36=$S$8),A36,"")&amp;" "&amp;IF(AND(C37=$Q$9,D37=$S$8),A37,"")&amp;" "&amp;IF(AND(C38=$Q$9,D38=$S$8),A38,"")&amp;" "&amp;IF(AND(C39=$Q$9,D39=$S$8),A39,"")&amp;" "&amp;IF(AND(C40=$Q$9,D40=$S$8),A40,"")&amp;" "&amp;IF(AND(C41=$Q$9,D41=$S$8),A41,"")&amp;" "&amp;IF(AND(C42=$Q$9,D42=$S$8),A42,"")&amp;" "&amp;IF(AND(C43=$Q$9,D43=$S$8),A43,"")&amp;" "&amp;IF(AND(C44=$Q$9,D44=$S$8),A44,"")&amp;" "&amp;IF(AND(C45=$Q$9,D45=$S$8),A45,"")&amp;" "&amp;IF(AND(C46=$Q$9,D46=$S$8),A46,"")&amp;" "&amp;IF(AND(C47=$Q$9,D47=$S$8),A47,"")&amp;" "&amp;IF(AND(C48=$Q$9,D48=$S$8),A48,"")&amp;" "&amp;IF(AND(C49=$Q$9,D49=$S$8),A49,"")&amp;" "&amp;IF(AND(C50=$Q$9,D50=$S$8),A50,"")&amp;" "&amp;IF(AND(C51=$Q$9,D51=$S$8),A51,"")&amp;" "&amp;IF(AND(C52=$Q$9,D52=$S$8),A52,"")&amp;" "&amp;IF(AND(C53=$Q$9,D53=$S$8),A53,"")&amp;" "&amp;IF(AND(C54=$Q$9,D54=$S$8),A54,"")&amp;" "&amp;IF(AND(C55=$Q$9,D55=$S$8),A55,"")&amp;" "&amp;IF(AND(C56=$Q$9,D56=$S$8),A56,"")&amp;" "&amp;IF(AND(C57=$Q$9,D57=$S$8),A57,"")&amp;" "&amp;IF(AND(C58=$Q$9,D58=$S$8),A58,"")&amp;" "&amp;IF(AND(C59=$Q$9,D59=$S$8),A59,"")&amp;" "&amp;IF(AND(C60=$Q$9,D60=$S$8),A60,"")</f>
        <v xml:space="preserve">                                                   </v>
      </c>
      <c r="K9" s="82" t="str">
        <f>+IF(AND(C9=$Q$9,D9=$T$8),A9,"")&amp;" "&amp;IF(AND(C10=$Q$9,D10=$T$8),A10,"")&amp;" "&amp;IF(AND(C11=$Q$9,D11=$T$8),A11,"")&amp;" "&amp;IF(AND(C12=$Q$9,D12=$T$8),A12,"")&amp;" "&amp;IF(AND(C13=$Q$9,D13=$T$8),A13,"")&amp;" "&amp;IF(AND(C14=$Q$9,D14=$T$8),A14,"")&amp;" "&amp;IF(AND(C15=$Q$9,D15=$T$8),A15,"")&amp;" "&amp;IF(AND(C16=$Q$9,D16=$T$8),A16,"")&amp;" "&amp;IF(AND(C17=$Q$9,D17=$T$8),A17,"")&amp;" "&amp;IF(AND(C18=$Q$9,D18=$T$8),A18,"")&amp;" "&amp;IF(AND(C19=$Q$9,D19=$T$8),A19,"")&amp;" "&amp;IF(AND(C20=$Q$9,D20=$T$8),A20,"")&amp;" "&amp;IF(AND(C21=$Q$9,D21=$T$8),A21,"")&amp;" "&amp;IF(AND(C22=$Q$9,D22=$T$8),A22,"")&amp;" "&amp;IF(AND(C23=$Q$9,D23=$T$8),A23,"")&amp;" "&amp;IF(AND(C24=$Q$9,D24=$T$8),A24,"")&amp;" "&amp;IF(AND(C25=$Q$9,D25=$T$8),A25,"")&amp;" "&amp;IF(AND(C26=$Q$9,D26=$T$8),A26,"")&amp;" "&amp;IF(AND(C27=$Q$9,D27=$T$8),A27,"")&amp;" "&amp;IF(AND(C28=$Q$9,D28=$T$8),A28,"")&amp;" "&amp;IF(AND(C29=$Q$9,D29=$T$8),A29,"")&amp;" "&amp;IF(AND(C30=$Q$9,D30=$T$8),A30,"")&amp;" "&amp;IF(AND(C31=$Q$9,D31=$T$8),A31,"")&amp;" "&amp;IF(AND(C32=$Q$9,D32=$T$8),A32,"")&amp;" "&amp;IF(AND(C33=$Q$9,D33=$T$8),A33,"")&amp;" "&amp;IF(AND(C34=$Q$9,D34=$T$8),A34,"")&amp;" "&amp;IF(AND(C35=$Q$9,D35=$T$8),A35,"")&amp;" "&amp;IF(AND(C36=$Q$9,D36=$T$8),A36,"")&amp;" "&amp;IF(AND(C37=$Q$9,D37=$T$8),A37,"")&amp;" "&amp;IF(AND(C38=$Q$9,D38=$T$8),A38,"")&amp;" "&amp;IF(AND(C39=$Q$9,D39=$T$8),A39,"")&amp;" "&amp;IF(AND(C40=$Q$9,D40=$T$8),A40,"")&amp;" "&amp;IF(AND(C41=$Q$9,D41=$T$8),A41,"")&amp;" "&amp;IF(AND(C42=$Q$9,D42=$T$8),A42,"")&amp;" "&amp;IF(AND(C43=$Q$9,D43=$T$8),A43,"")&amp;" "&amp;IF(AND(C44=$Q$9,D44=$T$8),A44,"")&amp;" "&amp;IF(AND(C45=$Q$9,D45=$T$8),A45,"")&amp;" "&amp;IF(AND(C46=$Q$9,D46=$T$8),A46,"")&amp;" "&amp;IF(AND(C47=$Q$9,D47=$T$8),A47,"")&amp;" "&amp;IF(AND(C48=$Q$9,D48=$T$8),A48,"")&amp;" "&amp;IF(AND(C49=$Q$9,D49=$T$8),A49,"")&amp;" "&amp;IF(AND(C50=$Q$9,D50=$T$8),A50,"")&amp;" "&amp;IF(AND(C51=$Q$9,D51=$T$8),A51,"")&amp;" "&amp;IF(AND(C52=$Q$9,D52=$T$8),A52,"")&amp;" "&amp;IF(AND(C53=$Q$9,D53=$T$8),A53,"")&amp;" "&amp;IF(AND(C54=$Q$9,D54=$T$8),A54,"")&amp;" "&amp;IF(AND(C55=$Q$9,D55=$T$8),A55,"")&amp;" "&amp;IF(AND(C56=$Q$9,D56=$T$8),A56,"")&amp;" "&amp;IF(AND(C57=$Q$9,D57=$T$8),A57,"")&amp;" "&amp;IF(AND(C58=$Q$9,D58=$T$8),A58,"")&amp;" "&amp;IF(AND(C59=$Q$9,D59=$T$8),A59,"")&amp;" "&amp;IF(AND(C60=$Q$9,D60=$T$8),A60,"")</f>
        <v xml:space="preserve">                                                   </v>
      </c>
      <c r="L9" s="82" t="str">
        <f>+IF(AND(C9=$Q$9,D9=$U$8),A9,"")&amp;" "&amp;IF(AND(C10=$Q$9,D10=$U$8),A10,"")&amp;" "&amp;IF(AND(C11=$Q$9,D11=$U$8),A11,"")&amp;" "&amp;IF(AND(C12=$Q$9,D12=$U$8),A12,"")&amp;" "&amp;IF(AND(C13=$Q$9,D13=$U$8),A13,"")&amp;" "&amp;IF(AND(C14=$Q$9,D14=$U$8),A14,"")&amp;" "&amp;IF(AND(C15=$Q$9,D15=$U$8),A15,"")&amp;" "&amp;IF(AND(C16=$Q$9,D16=$U$8),A16,"")&amp;" "&amp;IF(AND(C17=$Q$9,D17=$U$8),A17,"")&amp;" "&amp;IF(AND(C18=$Q$9,D18=$U$8),A18,"")&amp;" "&amp;IF(AND(C19=$Q$9,D19=$U$8),A19,"")&amp;" "&amp;IF(AND(C20=$Q$9,D20=$U$8),A20,"")&amp;" "&amp;IF(AND(C21=$Q$9,D21=$U$8),A21,"")&amp;" "&amp;IF(AND(C22=$Q$9,D22=$U$8),A22,"")&amp;" "&amp;IF(AND(C23=$Q$9,D23=$U$8),A23,"")&amp;" "&amp;IF(AND(C24=$Q$9,D24=$U$8),A24,"")&amp;" "&amp;IF(AND(C25=$Q$9,D25=$U$8),A25,"")&amp;" "&amp;IF(AND(C26=$Q$9,D26=$U$8),A26,"")&amp;" "&amp;IF(AND(C27=$Q$9,D27=$U$8),A27,"")&amp;" "&amp;IF(AND(C28=$Q$9,D28=$U$8),A28,"")&amp;" "&amp;IF(AND(C29=$Q$9,D29=$U$8),A29,"")&amp;" "&amp;IF(AND(C30=$Q$9,D30=$U$8),A30,"")&amp;" "&amp;IF(AND(C31=$Q$9,D31=$U$8),A31,"")&amp;" "&amp;IF(AND(C32=$Q$9,D32=$U$8),A32,"")&amp;" "&amp;IF(AND(C33=$Q$9,D33=$U$8),A33,"")&amp;" "&amp;IF(AND(C34=$Q$9,D34=$U$8),A34,"")&amp;" "&amp;IF(AND(C35=$Q$9,D35=$U$8),A35,"")&amp;" "&amp;IF(AND(C36=$Q$9,D36=$U$8),A36,"")&amp;" "&amp;IF(AND(C37=$Q$9,D37=$U$8),A37,"")&amp;" "&amp;IF(AND(C38=$Q$9,D38=$U$8),A38,"")&amp;" "&amp;IF(AND(C39=$Q$9,D39=$U$8),A39,"")&amp;" "&amp;IF(AND(C40=$Q$9,D40=$U$8),A40,"")&amp;" "&amp;IF(AND(C41=$Q$9,D41=$U$8),A41,"")&amp;" "&amp;IF(AND(C42=$Q$9,D42=$U$8),A42,"")&amp;" "&amp;IF(AND(C43=$Q$9,D43=$U$8),A43,"")&amp;" "&amp;IF(AND(C44=$Q$9,D44=$U$8),A44,"")&amp;" "&amp;IF(AND(C45=$Q$9,D45=$U$8),A45,"")&amp;" "&amp;IF(AND(C46=$Q$9,D46=$U$8),A46,"")&amp;" "&amp;IF(AND(C47=$Q$9,D47=$U$8),A47,"")&amp;" "&amp;IF(AND(C48=$Q$9,D48=$U$8),A48,"")&amp;" "&amp;IF(AND(C49=$Q$9,D49=$U$8),A49,"")&amp;" "&amp;IF(AND(C50=$Q$9,D50=$U$8),A50,"")&amp;" "&amp;IF(AND(C51=$Q$9,D51=$U$8),A51,"")&amp;" "&amp;IF(AND(C52=$Q$9,D52=$U$8),A52,"")&amp;" "&amp;IF(AND(C53=$Q$9,D53=$U$8),A53,"")&amp;" "&amp;IF(AND(C54=$Q$9,D54=$U$8),A54,"")&amp;" "&amp;IF(AND(C55=$Q$9,D55=$U$8),A55,"")&amp;" "&amp;IF(AND(C56=$Q$9,D56=$U$8),A56,"")&amp;" "&amp;IF(AND(C57=$Q$9,D57=$U$8),A57,"")&amp;" "&amp;IF(AND(C58=$Q$9,D58=$U$8),A58,"")&amp;" "&amp;IF(AND(C59=$Q$9,D59=$U$8),A59,"")&amp;" "&amp;IF(AND(C60=$Q$9,D60=$U$8),A60,"")</f>
        <v xml:space="preserve">      R7                                             </v>
      </c>
      <c r="M9" s="83" t="str">
        <f>+IF(AND(C9=$Q$9,D9=$V$8),A9,"")&amp;" "&amp;IF(AND(C10=$Q$9,D10=$V$8),A10,"")&amp;" "&amp;IF(AND(C11=$Q$9,D11=$V$8),A11,"")&amp;" "&amp;IF(AND(C12=$Q$9,D12=$V$8),A12,"")&amp;" "&amp;IF(AND(C13=$Q$9,D13=$V$8),A13,"")&amp;" "&amp;IF(AND(C14=$Q$9,D14=$V$8),A14,"")&amp;" "&amp;IF(AND(C15=$Q$9,D15=$V$8),A15,"")&amp;" "&amp;IF(AND(C16=$Q$9,D16=$V$8),A16,"")&amp;" "&amp;IF(AND(C17=$Q$9,D17=$V$8),A17,"")&amp;" "&amp;IF(AND(C18=$Q$9,D18=$V$8),A18,"")&amp;" "&amp;IF(AND(C19=$Q$9,D19=$V$8),A19,"")&amp;" "&amp;IF(AND(C20=$Q$9,D20=$V$8),A20,"")&amp;" "&amp;IF(AND(C21=$Q$9,D21=$V$8),A21,"")&amp;" "&amp;IF(AND(C22=$Q$9,D22=$V$8),A22,"")&amp;" "&amp;IF(AND(C23=$Q$9,D23=$V$8),A23,"")&amp;" "&amp;IF(AND(C24=$Q$9,D24=$V$8),A24,"")&amp;" "&amp;IF(AND(C25=$Q$9,D25=$V$8),A25,"")&amp;" "&amp;IF(AND(C26=$Q$9,D26=$V$8),A26,"")&amp;" "&amp;IF(AND(C27=$Q$9,D27=$V$8),A27,"")&amp;" "&amp;IF(AND(C28=$Q$9,D28=$V$8),A28,"")&amp;" "&amp;IF(AND(C29=$Q$9,D29=$V$8),A29,"")&amp;" "&amp;IF(AND(C30=$Q$9,D30=$V$8),A30,"")&amp;" "&amp;IF(AND(C31=$Q$9,D31=$V$8),A31,"")&amp;" "&amp;IF(AND(C32=$Q$9,D32=$V$8),A32,"")&amp;" "&amp;IF(AND(C33=$Q$9,D33=$V$8),A33,"")&amp;" "&amp;IF(AND(C34=$Q$9,D34=$V$8),A34,"")&amp;" "&amp;IF(AND(C35=$Q$9,D35=$V$8),A35,"")&amp;" "&amp;IF(AND(C36=$Q$9,D36=$V$8),A36,"")&amp;" "&amp;IF(AND(C37=$Q$9,D37=$V$8),A37,"")&amp;" "&amp;IF(AND(C38=$Q$9,D38=$V$8),A38,"")&amp;" "&amp;IF(AND(C39=$Q$9,D39=$V$8),A39,"")&amp;" "&amp;IF(AND(C40=$Q$9,D40=$V$8),A40,"")&amp;" "&amp;IF(AND(C41=$Q$9,D41=$V$8),A41,"")&amp;" "&amp;IF(AND(C42=$Q$9,D42=$V$8),A42,"")&amp;" "&amp;IF(AND(C43=$Q$9,D43=$V$8),A43,"")&amp;" "&amp;IF(AND(C44=$Q$9,D44=$V$8),A44,"")&amp;" "&amp;IF(AND(C45=$Q$9,D45=$V$8),A45,"")&amp;" "&amp;IF(AND(C46=$Q$9,D46=$V$8),A46,"")&amp;" "&amp;IF(AND(C47=$Q$9,D47=$V$8),A47,"")&amp;" "&amp;IF(AND(C48=$Q$9,D48=$V$8),A48,"")&amp;" "&amp;IF(AND(C49=$Q$9,D49=$V$8),A49,"")&amp;" "&amp;IF(AND(C50=$Q$9,D50=$V$8),A50,"")&amp;" "&amp;IF(AND(C51=$Q$9,D51=$V$8),A51,"")&amp;" "&amp;IF(AND(C52=$Q$9,D52=$V$8),A52,"")&amp;" "&amp;IF(AND(C53=$Q$9,D53=$V$8),A53,"")&amp;" "&amp;IF(AND(C54=$Q$9,D54=$V$8),A54,"")&amp;" "&amp;IF(AND(C55=$Q$9,D55=$V$8),A55,"")&amp;" "&amp;IF(AND(C56=$Q$9,D56=$V$8),A56,"")&amp;" "&amp;IF(AND(C57=$Q$9,D57=$V$8),A57,"")&amp;" "&amp;IF(AND(C58=$Q$9,D58=$V$8),A58,"")&amp;" "&amp;IF(AND(C59=$Q$9,D59=$V$8),A59,"")&amp;" "&amp;IF(AND(C60=$Q$9,D60=$V$8),A60,"")</f>
        <v xml:space="preserve">                                                   </v>
      </c>
      <c r="N9" s="81"/>
      <c r="O9" s="673" t="s">
        <v>149</v>
      </c>
      <c r="P9" s="84">
        <v>1</v>
      </c>
      <c r="Q9" s="75" t="s">
        <v>277</v>
      </c>
      <c r="R9" s="82" t="s">
        <v>283</v>
      </c>
      <c r="S9" s="82" t="s">
        <v>283</v>
      </c>
      <c r="T9" s="82" t="s">
        <v>283</v>
      </c>
      <c r="U9" s="82" t="s">
        <v>283</v>
      </c>
      <c r="V9" s="83" t="s">
        <v>284</v>
      </c>
      <c r="Y9" s="65"/>
      <c r="Z9" s="65"/>
      <c r="AA9" s="77"/>
      <c r="AB9" s="77"/>
      <c r="AC9" s="77"/>
      <c r="AD9" s="85"/>
      <c r="AE9" s="85"/>
      <c r="AF9" s="85"/>
      <c r="AG9" s="85"/>
      <c r="AH9" s="85"/>
      <c r="AI9" s="77"/>
      <c r="AJ9" s="77"/>
    </row>
    <row r="10" spans="1:36" ht="71.25" customHeight="1" x14ac:dyDescent="0.2">
      <c r="A10" s="78" t="str">
        <f>'2 MAPA FINAL'!A17</f>
        <v>R2</v>
      </c>
      <c r="B10" s="305" t="str">
        <f>+'2 MAPA FINAL'!H17</f>
        <v>Posibilidad de incumplimiento de los objetivos por la no radicación, radicación incorrecta y/o entrega incorrecta, nula o inoportuna de los documentos que deben ser distribuidos por la Ventanilla Única de Correspondencia   a causa de no efectuar actividades de sesibilización frente a los terminos y trámite de correspondencia  lo que ocasiona la pérdida de tiempo en la oportunidad de la gestión de las respuestas a peticiones y gestión de documentos misionales o de apoyo</v>
      </c>
      <c r="C10" s="80" t="str">
        <f>+'2 MAPA FINAL'!O17</f>
        <v>Media</v>
      </c>
      <c r="D10" s="80" t="str">
        <f>+'2 MAPA FINAL'!W17</f>
        <v>Menor</v>
      </c>
      <c r="E10" s="302" t="str">
        <f t="shared" ref="E10:E18" si="0">+IF(C10=$Q$9,IF(D10=$R$8,$R$9,IF(D10=$S$8,$S$9,IF(D10=$T$8,$T$9,IF(D10=$U$8,$U$9,IF(D10=$V$8,$V$9))))),IF(C10=$Q$10,IF(D10=$R$8,$R$10,IF(D10=$S$8,$S$10,IF(D10=$T$8,$T$10,IF(D10=$U$8,$U$10,IF(D10=$V$8,$V$10))))),IF(C10=$Q$11,IF(D10=$R$8,$R$11,IF(D10=$S$8,$S$11,IF(D10=$T$8,$T$11,IF(D10=$U$8,$U$11,IF(D10=$V$8,$V$11))))),IF(C10=$Q$12,IF(D10=$R$8,$R$12,IF(D10=$S$8,$S$12,IF(D10=$T$8,$T$12,IF(D10=$U$8,$U$12,IF(D10=$V$8,$V$12))))),IF(C10=$Q$13,IF(D10=$R$8,$R$13,IF(D10=$S$8,$S$13,IF(D10=$T$8,$T$13,IF(D10=$U$8,$U$13,IF(D10=$V$8,$V$13))))),"")))))</f>
        <v>Moderado</v>
      </c>
      <c r="F10" s="81"/>
      <c r="G10" s="658"/>
      <c r="H10" s="72" t="s">
        <v>274</v>
      </c>
      <c r="I10" s="86" t="str">
        <f>+IF(AND(C9=$Q$10,D9=$R$8),A9,"")&amp;"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"&amp;IF(AND(C20=$Q$10,D20=$R$8),A20,"")&amp;" "&amp;IF(AND(C21=$Q$10,D21=$R$8),A21,"")&amp;" "&amp;IF(AND(C22=$Q$10,D22=$R$8),A22,"")&amp;" "&amp;IF(AND(C23=$Q$10,D23=$R$8),A23,"")&amp;" "&amp;IF(AND(C24=$Q$10,D24=$R$8),A24,"")&amp;" "&amp;IF(AND(C25=$Q$10,D25=$R$8),A25,"")&amp;" "&amp;IF(AND(C26=$Q$10,D26=$R$8),A26,"")&amp;" "&amp;IF(AND(C27=$Q$10,D27=$R$8),A27,"")&amp;" "&amp;IF(AND(C28=$Q$10,D28=$R$8),A28,"")&amp;" "&amp;IF(AND(C29=$Q$10,D29=$R$8),A29,"")&amp;" "&amp;IF(AND(C30=$Q$10,D30=$R$8),A30,"")&amp;" "&amp;IF(AND(C31=$Q$10,D31=$R$8),A31,"")&amp;" "&amp;IF(AND(C32=$Q$10,D32=$R$8),A32,"")&amp;" "&amp;IF(AND(C33=$Q$10,D33=$R$8),A33,"")&amp;" "&amp;IF(AND(C34=$Q$10,D34=$R$8),A34,"")&amp;" "&amp;IF(AND(C35=$Q$10,D35=$R$8),A35,"")&amp;" "&amp;IF(AND(C36=$Q$10,D36=$R$8),A36,"")&amp;" "&amp;IF(AND(C37=$Q$10,D37=$R$8),A37,"")&amp;" "&amp;IF(AND(C38=$Q$10,D38=$R$8),A38,"")&amp;" "&amp;IF(AND(C39=$Q$10,D39=$R$8),A39,"")&amp;" "&amp;IF(AND(C40=$Q$10,D40=$R$8),A40,"")&amp;" "&amp;IF(AND(C41=$Q$10,D41=$R$8),A41,"")&amp;" "&amp;IF(AND(C42=$Q$10,D42=$R$8),A42,"")&amp;" "&amp;IF(AND(C43=$Q$10,D43=$R$8),A43,"")&amp;" "&amp;IF(AND(C44=$Q$10,D44=$R$8),A44,"")&amp;" "&amp;IF(AND(C45=$Q$10,D45=$R$8),A45,"")&amp;" "&amp;IF(AND(C46=$Q$10,D46=$R$8),A46,"")&amp;" "&amp;IF(AND(C47=$Q$10,D47=$R$8),A47,"")&amp;" "&amp;IF(AND(C48=$Q$10,D48=$R$8),A48,"")&amp;" "&amp;IF(AND(C49=$Q$10,D49=$R$8),A49,"")&amp;" "&amp;IF(AND(C50=$Q$10,D50=$R$8),A50,"")&amp;" "&amp;IF(AND(C51=$Q$10,D51=$R$8),A51,"")&amp;" "&amp;IF(AND(C52=$Q$10,D52=$R$8),A52,"")&amp;" "&amp;IF(AND(C53=$Q$10,D53=$R$8),A53,"")&amp;" "&amp;IF(AND(C54=$Q$10,D54=$R$8),A54,"")&amp;" "&amp;IF(AND(C55=$Q$10,D55=$R$8),A55,"")&amp;" "&amp;IF(AND(C56=$Q$10,D56=$R$8),A56,"")&amp;" "&amp;IF(AND(C57=$Q$10,D57=$R$8),A57,"")&amp;" "&amp;IF(AND(C58=$Q$10,D58=$R$8),A58,"")&amp;" "&amp;IF(AND(C59=$Q$10,D59=$R$8),A59,"")&amp;" "&amp;IF(AND(C60=$Q$10,D60=$R$8),A60,"")</f>
        <v xml:space="preserve">              R15                                     </v>
      </c>
      <c r="J10" s="86" t="str">
        <f>+IF(AND(C9=$Q$10,D9=$S$8),A9,"")&amp;"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"&amp;IF(AND(C20=$Q$10,D20=$S$8),A20,"")&amp;" "&amp;IF(AND(C21=$Q$10,D21=$S$8),A21,"")&amp;" "&amp;IF(AND(C22=$Q$10,D22=$S$8),A22,"")&amp;" "&amp;IF(AND(C23=$Q$10,D23=$S$8),A23,"")&amp;" "&amp;IF(AND(C24=$Q$10,D24=$S$8),A24,"")&amp;" "&amp;IF(AND(C25=$Q$10,D25=$S$8),A25,"")&amp;" "&amp;IF(AND(C26=$Q$10,D26=$S$8),A26,"")&amp;" "&amp;IF(AND(C27=$Q$10,D27=$S$8),A27,"")&amp;" "&amp;IF(AND(C28=$Q$10,D28=$S$8),A28,"")&amp;" "&amp;IF(AND(C29=$Q$10,D29=$S$8),A29,"")&amp;" "&amp;IF(AND(C30=$Q$10,D30=$S$8),A30,"")&amp;" "&amp;IF(AND(C31=$Q$10,D31=$S$8),A31,"")&amp;" "&amp;IF(AND(C32=$Q$10,D32=$S$8),A32,"")&amp;" "&amp;IF(AND(C33=$Q$10,D33=$S$8),A33,"")&amp;" "&amp;IF(AND(C34=$Q$10,D34=$S$8),A34,"")&amp;" "&amp;IF(AND(C35=$Q$10,D35=$S$8),A35,"")&amp;" "&amp;IF(AND(C36=$Q$10,D36=$S$8),A36,"")&amp;" "&amp;IF(AND(C37=$Q$10,D37=$S$8),A37,"")&amp;" "&amp;IF(AND(C38=$Q$10,D38=$S$8),A38,"")&amp;" "&amp;IF(AND(C39=$Q$10,D39=$S$8),A39,"")&amp;" "&amp;IF(AND(C40=$Q$10,D40=$S$8),A40,"")&amp;" "&amp;IF(AND(C41=$Q$10,D41=$S$8),A41,"")&amp;" "&amp;IF(AND(C42=$Q$10,D42=$S$8),A42,"")&amp;" "&amp;IF(AND(C43=$Q$10,D43=$S$8),A43,"")&amp;" "&amp;IF(AND(C44=$Q$10,D44=$S$8),A44,"")&amp;" "&amp;IF(AND(C45=$Q$10,D45=$S$8),A45,"")&amp;" "&amp;IF(AND(C46=$Q$10,D46=$S$8),A46,"")&amp;" "&amp;IF(AND(C47=$Q$10,D47=$S$8),A47,"")&amp;" "&amp;IF(AND(C48=$Q$10,D48=$S$8),A48,"")&amp;" "&amp;IF(AND(C49=$Q$10,D49=$S$8),A49,"")&amp;" "&amp;IF(AND(C50=$Q$10,D50=$S$8),A50,"")&amp;" "&amp;IF(AND(C51=$Q$10,D51=$S$8),A51,"")&amp;" "&amp;IF(AND(C52=$Q$10,D52=$S$8),A52,"")&amp;" "&amp;IF(AND(C53=$Q$10,D53=$S$8),A53,"")&amp;" "&amp;IF(AND(C54=$Q$10,D54=$S$8),A54,"")&amp;" "&amp;IF(AND(C55=$Q$10,D55=$S$8),A55,"")&amp;" "&amp;IF(AND(C56=$Q$10,D56=$S$8),A56,"")&amp;" "&amp;IF(AND(C57=$Q$10,D57=$S$8),A57,"")&amp;" "&amp;IF(AND(C58=$Q$10,D58=$S$8),A58,"")&amp;" "&amp;IF(AND(C59=$Q$10,D59=$S$8),A59,"")&amp;" "&amp;IF(AND(C60=$Q$10,D60=$S$8),A60,"")</f>
        <v xml:space="preserve">                                                   </v>
      </c>
      <c r="K10" s="82" t="str">
        <f>+IF(AND(C9=$Q$10,D9=$T$8),A9,"")&amp;"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"&amp;IF(AND(C20=$Q$10,D20=$T$8),A20,"")&amp;" "&amp;IF(AND(C21=$Q$10,D21=$T$8),A21,"")&amp;" "&amp;IF(AND(C22=$Q$10,D22=$T$8),A22,"")&amp;" "&amp;IF(AND(C23=$Q$10,D23=$T$8),A23,"")&amp;" "&amp;IF(AND(C24=$Q$10,D24=$T$8),A24,"")&amp;" "&amp;IF(AND(C25=$Q$10,D25=$T$8),A25,"")&amp;" "&amp;IF(AND(C26=$Q$10,D26=$T$8),A26,"")&amp;" "&amp;IF(AND(C27=$Q$10,D27=$T$8),A27,"")&amp;" "&amp;IF(AND(C28=$Q$10,D28=$T$8),A28,"")&amp;" "&amp;IF(AND(C29=$Q$10,D29=$T$8),A29,"")&amp;" "&amp;IF(AND(C30=$Q$10,D30=$T$8),A30,"")&amp;" "&amp;IF(AND(C31=$Q$10,D31=$T$8),A31,"")&amp;" "&amp;IF(AND(C32=$Q$10,D32=$T$8),A32,"")&amp;" "&amp;IF(AND(C33=$Q$10,D33=$T$8),A33,"")&amp;" "&amp;IF(AND(C34=$Q$10,D34=$T$8),A34,"")&amp;" "&amp;IF(AND(C35=$Q$10,D35=$T$8),A35,"")&amp;" "&amp;IF(AND(C36=$Q$10,D36=$T$8),A36,"")&amp;" "&amp;IF(AND(C37=$Q$10,D37=$T$8),A37,"")&amp;" "&amp;IF(AND(C38=$Q$10,D38=$T$8),A38,"")&amp;" "&amp;IF(AND(C39=$Q$10,D39=$T$8),A39,"")&amp;" "&amp;IF(AND(C40=$Q$10,D40=$T$8),A40,"")&amp;" "&amp;IF(AND(C41=$Q$10,D41=$T$8),A41,"")&amp;" "&amp;IF(AND(C42=$Q$10,D42=$T$8),A42,"")&amp;" "&amp;IF(AND(C43=$Q$10,D43=$T$8),A43,"")&amp;" "&amp;IF(AND(C44=$Q$10,D44=$T$8),A44,"")&amp;" "&amp;IF(AND(C45=$Q$10,D45=$T$8),A45,"")&amp;" "&amp;IF(AND(C46=$Q$10,D46=$T$8),A46,"")&amp;" "&amp;IF(AND(C47=$Q$10,D47=$T$8),A47,"")&amp;" "&amp;IF(AND(C48=$Q$10,D48=$T$8),A48,"")&amp;" "&amp;IF(AND(C49=$Q$10,D49=$T$8),A49,"")&amp;" "&amp;IF(AND(C50=$Q$10,D50=$T$8),A50,"")&amp;" "&amp;IF(AND(C51=$Q$10,D51=$T$8),A51,"")&amp;" "&amp;IF(AND(C52=$Q$10,D52=$T$8),A52,"")&amp;" "&amp;IF(AND(C53=$Q$10,D53=$T$8),A53,"")&amp;" "&amp;IF(AND(C54=$Q$10,D54=$T$8),A54,"")&amp;" "&amp;IF(AND(C55=$Q$10,D55=$T$8),A55,"")&amp;" "&amp;IF(AND(C56=$Q$10,D56=$T$8),A56,"")&amp;" "&amp;IF(AND(C57=$Q$10,D57=$T$8),A57,"")&amp;" "&amp;IF(AND(C58=$Q$10,D58=$T$8),A58,"")&amp;" "&amp;IF(AND(C59=$Q$10,D59=$T$8),A59,"")&amp;" "&amp;IF(AND(C60=$Q$10,D60=$T$8),A60,"")</f>
        <v xml:space="preserve">                    R21     R26                          </v>
      </c>
      <c r="L10" s="82" t="str">
        <f>+IF(AND(C9=$Q$10,D9=$U$8),A9,"")&amp;"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"&amp;IF(AND(C20=$Q$10,D20=$U$8),A20,"")&amp;" "&amp;IF(AND(C21=$Q$10,D21=$U$8),A21,"")&amp;" "&amp;IF(AND(C22=$Q$10,D22=$U$8),A22,"")&amp;" "&amp;IF(AND(C23=$Q$10,D23=$U$8),A23,"")&amp;" "&amp;IF(AND(C24=$Q$10,D24=$U$8),A24,"")&amp;" "&amp;IF(AND(C25=$Q$10,D25=$U$8),A25,"")&amp;" "&amp;IF(AND(C26=$Q$10,D26=$U$8),A26,"")&amp;" "&amp;IF(AND(C27=$Q$10,D27=$U$8),A27,"")&amp;" "&amp;IF(AND(C28=$Q$10,D28=$U$8),A28,"")&amp;" "&amp;IF(AND(C29=$Q$10,D29=$U$8),A29,"")&amp;" "&amp;IF(AND(C30=$Q$10,D30=$U$8),A30,"")&amp;" "&amp;IF(AND(C31=$Q$10,D31=$U$8),A31,"")&amp;" "&amp;IF(AND(C32=$Q$10,D32=$U$8),A32,"")&amp;" "&amp;IF(AND(C33=$Q$10,D33=$U$8),A33,"")&amp;" "&amp;IF(AND(C34=$Q$10,D34=$U$8),A34,"")&amp;" "&amp;IF(AND(C35=$Q$10,D35=$U$8),A35,"")&amp;" "&amp;IF(AND(C36=$Q$10,D36=$U$8),A36,"")&amp;" "&amp;IF(AND(C37=$Q$10,D37=$U$8),A37,"")&amp;" "&amp;IF(AND(C38=$Q$10,D38=$U$8),A38,"")&amp;" "&amp;IF(AND(C39=$Q$10,D39=$U$8),A39,"")&amp;" "&amp;IF(AND(C40=$Q$10,D40=$U$8),A40,"")&amp;" "&amp;IF(AND(C41=$Q$10,D41=$U$8),A41,"")&amp;" "&amp;IF(AND(C42=$Q$10,D42=$U$8),A42,"")&amp;" "&amp;IF(AND(C43=$Q$10,D43=$U$8),A43,"")&amp;" "&amp;IF(AND(C44=$Q$10,D44=$U$8),A44,"")&amp;" "&amp;IF(AND(C45=$Q$10,D45=$U$8),A45,"")&amp;" "&amp;IF(AND(C46=$Q$10,D46=$U$8),A46,"")&amp;" "&amp;IF(AND(C47=$Q$10,D47=$U$8),A47,"")&amp;" "&amp;IF(AND(C48=$Q$10,D48=$U$8),A48,"")&amp;" "&amp;IF(AND(C49=$Q$10,D49=$U$8),A49,"")&amp;" "&amp;IF(AND(C50=$Q$10,D50=$U$8),A50,"")&amp;" "&amp;IF(AND(C51=$Q$10,D51=$U$8),A51,"")&amp;" "&amp;IF(AND(C52=$Q$10,D52=$U$8),A52,"")&amp;" "&amp;IF(AND(C53=$Q$10,D53=$U$8),A53,"")&amp;" "&amp;IF(AND(C54=$Q$10,D54=$U$8),A54,"")&amp;" "&amp;IF(AND(C55=$Q$10,D55=$U$8),A55,"")&amp;" "&amp;IF(AND(C56=$Q$10,D56=$U$8),A56,"")&amp;" "&amp;IF(AND(C57=$Q$10,D57=$U$8),A57,"")&amp;" "&amp;IF(AND(C58=$Q$10,D58=$U$8),A58,"")&amp;" "&amp;IF(AND(C59=$Q$10,D59=$U$8),A59,"")&amp;" "&amp;IF(AND(C60=$Q$10,D60=$U$8),A60,"")</f>
        <v xml:space="preserve">                   R20                                </v>
      </c>
      <c r="M10" s="83" t="str">
        <f>+IF(AND(C9=$Q$10,D9=$V$8),A9,"")&amp;"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"&amp;IF(AND(C20=$Q$10,D20=$V$8),A20,"")&amp;" "&amp;IF(AND(C21=$Q$10,D21=$V$8),A21,"")&amp;" "&amp;IF(AND(C22=$Q$10,D22=$V$8),A22,"")&amp;" "&amp;IF(AND(C23=$Q$10,D23=$V$8),A23,"")&amp;" "&amp;IF(AND(C24=$Q$10,D24=$V$8),A24,"")&amp;" "&amp;IF(AND(C25=$Q$10,D25=$V$8),A25,"")&amp;" "&amp;IF(AND(C26=$Q$10,D26=$V$8),A26,"")&amp;" "&amp;IF(AND(C27=$Q$10,D27=$V$8),A27,"")&amp;" "&amp;IF(AND(C28=$Q$10,D28=$V$8),A28,"")&amp;" "&amp;IF(AND(C29=$Q$10,D29=$V$8),A29,"")&amp;" "&amp;IF(AND(C30=$Q$10,D30=$V$8),A30,"")&amp;" "&amp;IF(AND(C31=$Q$10,D31=$V$8),A31,"")&amp;" "&amp;IF(AND(C32=$Q$10,D32=$V$8),A32,"")&amp;" "&amp;IF(AND(C33=$Q$10,D33=$V$8),A33,"")&amp;" "&amp;IF(AND(C34=$Q$10,D34=$V$8),A34,"")&amp;" "&amp;IF(AND(C35=$Q$10,D35=$V$8),A35,"")&amp;" "&amp;IF(AND(C36=$Q$10,D36=$V$8),A36,"")&amp;" "&amp;IF(AND(C37=$Q$10,D37=$V$8),A37,"")&amp;" "&amp;IF(AND(C38=$Q$10,D38=$V$8),A38,"")&amp;" "&amp;IF(AND(C39=$Q$10,D39=$V$8),A39,"")&amp;" "&amp;IF(AND(C40=$Q$10,D40=$V$8),A40,"")&amp;" "&amp;IF(AND(C41=$Q$10,D41=$V$8),A41,"")&amp;" "&amp;IF(AND(C42=$Q$10,D42=$V$8),A42,"")&amp;" "&amp;IF(AND(C43=$Q$10,D43=$V$8),A43,"")&amp;" "&amp;IF(AND(C44=$Q$10,D44=$V$8),A44,"")&amp;" "&amp;IF(AND(C45=$Q$10,D45=$V$8),A45,"")&amp;" "&amp;IF(AND(C46=$Q$10,D46=$V$8),A46,"")&amp;" "&amp;IF(AND(C47=$Q$10,D47=$V$8),A47,"")&amp;" "&amp;IF(AND(C48=$Q$10,D48=$V$8),A48,"")&amp;" "&amp;IF(AND(C49=$Q$10,D49=$V$8),A49,"")&amp;" "&amp;IF(AND(C50=$Q$10,D50=$V$8),A50,"")&amp;" "&amp;IF(AND(C51=$Q$10,D51=$V$8),A51,"")&amp;" "&amp;IF(AND(C52=$Q$10,D52=$V$8),A52,"")&amp;" "&amp;IF(AND(C53=$Q$10,D53=$V$8),A53,"")&amp;" "&amp;IF(AND(C54=$Q$10,D54=$V$8),A54,"")&amp;" "&amp;IF(AND(C55=$Q$10,D55=$V$8),A55,"")&amp;" "&amp;IF(AND(C56=$Q$10,D56=$V$8),A56,"")&amp;" "&amp;IF(AND(C57=$Q$10,D57=$V$8),A57,"")&amp;" "&amp;IF(AND(C58=$Q$10,D58=$V$8),A58,"")&amp;" "&amp;IF(AND(C59=$Q$10,D59=$V$8),A59,"")&amp;" "&amp;IF(AND(C60=$Q$10,D60=$V$8),A60,"")</f>
        <v xml:space="preserve">                                                   </v>
      </c>
      <c r="N10" s="81"/>
      <c r="O10" s="673"/>
      <c r="P10" s="84">
        <v>0.8</v>
      </c>
      <c r="Q10" s="75" t="s">
        <v>274</v>
      </c>
      <c r="R10" s="86" t="s">
        <v>273</v>
      </c>
      <c r="S10" s="86" t="s">
        <v>273</v>
      </c>
      <c r="T10" s="82" t="s">
        <v>283</v>
      </c>
      <c r="U10" s="82" t="s">
        <v>283</v>
      </c>
      <c r="V10" s="83" t="s">
        <v>284</v>
      </c>
      <c r="Y10" s="65"/>
      <c r="Z10" s="65"/>
      <c r="AA10" s="77"/>
      <c r="AB10" s="87"/>
      <c r="AC10" s="88"/>
      <c r="AD10" s="85"/>
      <c r="AE10" s="85"/>
      <c r="AF10" s="85"/>
      <c r="AG10" s="85"/>
      <c r="AH10" s="85"/>
      <c r="AI10" s="77"/>
      <c r="AJ10" s="77"/>
    </row>
    <row r="11" spans="1:36" ht="61.5" customHeight="1" x14ac:dyDescent="0.2">
      <c r="A11" s="78" t="str">
        <f>'2 MAPA FINAL'!A23</f>
        <v>R3</v>
      </c>
      <c r="B11" s="305" t="str">
        <f>+'2 MAPA FINAL'!H23</f>
        <v>Posibilidad de afectación económica y reputacional por la  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  debido a la no realización del tramite y seguimiento oportuno de las solicitudes, en desarrollo de un contrato vigente lo que ocasiona traumatismo en la operación del Concejo.</v>
      </c>
      <c r="C11" s="80" t="str">
        <f>+'2 MAPA FINAL'!O23</f>
        <v>Media</v>
      </c>
      <c r="D11" s="80" t="str">
        <f>+'2 MAPA FINAL'!W23</f>
        <v>Menor</v>
      </c>
      <c r="E11" s="302" t="str">
        <f t="shared" si="0"/>
        <v>Moderado</v>
      </c>
      <c r="F11" s="81"/>
      <c r="G11" s="658"/>
      <c r="H11" s="72" t="s">
        <v>272</v>
      </c>
      <c r="I11" s="86" t="str">
        <f>+IF(AND(C9=$Q$11,D9=$R$8),A9,"")&amp;"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"&amp;IF(AND(C20=$Q$11,D20=$R$8),A20,"")&amp;" "&amp;IF(AND(C21=$Q$11,D21=$R$8),A21,"")&amp;" "&amp;IF(AND(C22=$Q$11,D22=$R$8),A22,"")&amp;" "&amp;IF(AND(C23=$Q$11,D23=$R$8),A23,"")&amp;" "&amp;IF(AND(C24=$Q$11,D24=$R$8),A24,"")&amp;" "&amp;IF(AND(C25=$Q$11,D25=$R$8),A25,"")&amp;" "&amp;IF(AND(C26=$Q$11,D26=$R$8),A26,"")&amp;" "&amp;IF(AND(C27=$Q$11,D27=$R$8),A27,"")&amp;" "&amp;IF(AND(C28=$Q$11,D28=$R$8),A28,"")&amp;" "&amp;IF(AND(C29=$Q$11,D29=$R$8),A29,"")&amp;" "&amp;IF(AND(C30=$Q$11,D30=$R$8),A30,"")&amp;" "&amp;IF(AND(C31=$Q$11,D31=$R$8),A31,"")&amp;" "&amp;IF(AND(C32=$Q$11,D32=$R$8),A32,"")&amp;" "&amp;IF(AND(C33=$Q$11,D33=$R$8),A33,"")&amp;" "&amp;IF(AND(C34=$Q$11,D34=$R$8),A34,"")&amp;" "&amp;IF(AND(C35=$Q$11,D35=$R$8),A35,"")&amp;" "&amp;IF(AND(C36=$Q$11,D36=$R$8),A36,"")&amp;" "&amp;IF(AND(C37=$Q$11,D37=$R$8),A37,"")&amp;" "&amp;IF(AND(C38=$Q$11,D38=$R$8),A38,"")&amp;" "&amp;IF(AND(C39=$Q$11,D39=$R$8),A39,"")&amp;" "&amp;IF(AND(C40=$Q$11,D40=$R$8),A40,"")&amp;" "&amp;IF(AND(C41=$Q$11,D41=$R$8),A41,"")&amp;" "&amp;IF(AND(C42=$Q$11,D42=$R$8),A42,"")&amp;" "&amp;IF(AND(C43=$Q$11,D43=$R$8),A43,"")&amp;" "&amp;IF(AND(C44=$Q$11,D44=$R$8),A44,"")&amp;" "&amp;IF(AND(C45=$Q$11,D45=$R$8),A45,"")&amp;" "&amp;IF(AND(C46=$Q$11,D46=$R$8),A46,"")&amp;" "&amp;IF(AND(C47=$Q$11,D47=$R$8),A47,"")&amp;" "&amp;IF(AND(C48=$Q$11,D48=$R$8),A48,"")&amp;" "&amp;IF(AND(C49=$Q$11,D49=$R$8),A49,"")&amp;" "&amp;IF(AND(C50=$Q$11,D50=$R$8),A50,"")&amp;" "&amp;IF(AND(C51=$Q$11,D51=$R$8),A51,"")&amp;" "&amp;IF(AND(C52=$Q$11,D52=$R$8),A52,"")&amp;" "&amp;IF(AND(C53=$Q$11,D53=$R$8),A53,"")&amp;" "&amp;IF(AND(C54=$Q$11,D54=$R$8),A54,"")&amp;" "&amp;IF(AND(C55=$Q$11,D55=$R$8),A55,"")&amp;" "&amp;IF(AND(C56=$Q$11,D56=$R$8),A56,"")&amp;" "&amp;IF(AND(C57=$Q$11,D57=$R$8),A57,"")&amp;" "&amp;IF(AND(C58=$Q$11,D58=$R$8),A58,"")&amp;" "&amp;IF(AND(C59=$Q$11,D59=$R$8),A59,"")&amp;" "&amp;IF(AND(C60=$Q$11,D60=$R$8),A60,"")</f>
        <v xml:space="preserve">       R8 R9 R10   R13   R16      R22                         R47     </v>
      </c>
      <c r="J11" s="86" t="str">
        <f>+IF(AND(C9=$Q$11,D9=$S$8),A9,"")&amp;"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"&amp;IF(AND(C20=$Q$11,D20=$S$8),A20,"")&amp;" "&amp;IF(AND(C21=$Q$11,D21=$S$8),A21,"")&amp;" "&amp;IF(AND(C22=$Q$11,D22=$S$8),A22,"")&amp;" "&amp;IF(AND(C23=$Q$11,D23=$S$8),A23,"")&amp;" "&amp;IF(AND(C24=$Q$11,D24=$S$8),A24,"")&amp;" "&amp;IF(AND(C25=$Q$11,D25=$S$8),A25,"")&amp;" "&amp;IF(AND(C26=$Q$11,D26=$S$8),A26,"")&amp;" "&amp;IF(AND(C27=$Q$11,D27=$S$8),A27,"")&amp;" "&amp;IF(AND(C28=$Q$11,D28=$S$8),A28,"")&amp;" "&amp;IF(AND(C29=$Q$11,D29=$S$8),A29,"")&amp;" "&amp;IF(AND(C30=$Q$11,D30=$S$8),A30,"")&amp;" "&amp;IF(AND(C31=$Q$11,D31=$S$8),A31,"")&amp;" "&amp;IF(AND(C32=$Q$11,D32=$S$8),A32,"")&amp;" "&amp;IF(AND(C33=$Q$11,D33=$S$8),A33,"")&amp;" "&amp;IF(AND(C34=$Q$11,D34=$S$8),A34,"")&amp;" "&amp;IF(AND(C35=$Q$11,D35=$S$8),A35,"")&amp;" "&amp;IF(AND(C36=$Q$11,D36=$S$8),A36,"")&amp;" "&amp;IF(AND(C37=$Q$11,D37=$S$8),A37,"")&amp;" "&amp;IF(AND(C38=$Q$11,D38=$S$8),A38,"")&amp;" "&amp;IF(AND(C39=$Q$11,D39=$S$8),A39,"")&amp;" "&amp;IF(AND(C40=$Q$11,D40=$S$8),A40,"")&amp;" "&amp;IF(AND(C41=$Q$11,D41=$S$8),A41,"")&amp;" "&amp;IF(AND(C42=$Q$11,D42=$S$8),A42,"")&amp;" "&amp;IF(AND(C43=$Q$11,D43=$S$8),A43,"")&amp;" "&amp;IF(AND(C44=$Q$11,D44=$S$8),A44,"")&amp;" "&amp;IF(AND(C45=$Q$11,D45=$S$8),A45,"")&amp;" "&amp;IF(AND(C46=$Q$11,D46=$S$8),A46,"")&amp;" "&amp;IF(AND(C47=$Q$11,D47=$S$8),A47,"")&amp;" "&amp;IF(AND(C48=$Q$11,D48=$S$8),A48,"")&amp;" "&amp;IF(AND(C49=$Q$11,D49=$S$8),A49,"")&amp;" "&amp;IF(AND(C50=$Q$11,D50=$S$8),A50,"")&amp;" "&amp;IF(AND(C51=$Q$11,D51=$S$8),A51,"")&amp;" "&amp;IF(AND(C52=$Q$11,D52=$S$8),A52,"")&amp;" "&amp;IF(AND(C53=$Q$11,D53=$S$8),A53,"")&amp;" "&amp;IF(AND(C54=$Q$11,D54=$S$8),A54,"")&amp;" "&amp;IF(AND(C55=$Q$11,D55=$S$8),A55,"")&amp;" "&amp;IF(AND(C56=$Q$11,D56=$S$8),A56,"")&amp;" "&amp;IF(AND(C57=$Q$11,D57=$S$8),A57,"")&amp;" "&amp;IF(AND(C58=$Q$11,D58=$S$8),A58,"")&amp;" "&amp;IF(AND(C59=$Q$11,D59=$S$8),A59,"")&amp;" "&amp;IF(AND(C60=$Q$11,D60=$S$8),A60,"")</f>
        <v xml:space="preserve">R1 R2 R3 R4  R6            R18     R23 R24                            </v>
      </c>
      <c r="K11" s="86" t="str">
        <f>+IF(AND(C9=$Q$11,D9=$T$8),A9,"")&amp;"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"&amp;IF(AND(C20=$Q$11,D20=$T$8),A20,"")&amp;" "&amp;IF(AND(C21=$Q$11,D21=$T$8),A21,"")&amp;" "&amp;IF(AND(C22=$Q$11,D22=$T$8),A22,"")&amp;" "&amp;IF(AND(C23=$Q$11,D23=$T$8),A23,"")&amp;" "&amp;IF(AND(C24=$Q$11,D24=$T$8),A24,"")&amp;" "&amp;IF(AND(C25=$Q$11,D25=$T$8),A25,"")&amp;" "&amp;IF(AND(C26=$Q$11,D26=$T$8),A26,"")&amp;" "&amp;IF(AND(C27=$Q$11,D27=$T$8),A27,"")&amp;" "&amp;IF(AND(C28=$Q$11,D28=$T$8),A28,"")&amp;" "&amp;IF(AND(C29=$Q$11,D29=$T$8),A29,"")&amp;" "&amp;IF(AND(C30=$Q$11,D30=$T$8),A30,"")&amp;" "&amp;IF(AND(C31=$Q$11,D31=$T$8),A31,"")&amp;" "&amp;IF(AND(C32=$Q$11,D32=$T$8),A32,"")&amp;" "&amp;IF(AND(C33=$Q$11,D33=$T$8),A33,"")&amp;" "&amp;IF(AND(C34=$Q$11,D34=$T$8),A34,"")&amp;" "&amp;IF(AND(C35=$Q$11,D35=$T$8),A35,"")&amp;" "&amp;IF(AND(C36=$Q$11,D36=$T$8),A36,"")&amp;" "&amp;IF(AND(C37=$Q$11,D37=$T$8),A37,"")&amp;" "&amp;IF(AND(C38=$Q$11,D38=$T$8),A38,"")&amp;" "&amp;IF(AND(C39=$Q$11,D39=$T$8),A39,"")&amp;" "&amp;IF(AND(C40=$Q$11,D40=$T$8),A40,"")&amp;" "&amp;IF(AND(C41=$Q$11,D41=$T$8),A41,"")&amp;" "&amp;IF(AND(C42=$Q$11,D42=$T$8),A42,"")&amp;" "&amp;IF(AND(C43=$Q$11,D43=$T$8),A43,"")&amp;" "&amp;IF(AND(C44=$Q$11,D44=$T$8),A44,"")&amp;" "&amp;IF(AND(C45=$Q$11,D45=$T$8),A45,"")&amp;" "&amp;IF(AND(C46=$Q$11,D46=$T$8),A46,"")&amp;" "&amp;IF(AND(C47=$Q$11,D47=$T$8),A47,"")&amp;" "&amp;IF(AND(C48=$Q$11,D48=$T$8),A48,"")&amp;" "&amp;IF(AND(C49=$Q$11,D49=$T$8),A49,"")&amp;" "&amp;IF(AND(C50=$Q$11,D50=$T$8),A50,"")&amp;" "&amp;IF(AND(C51=$Q$11,D51=$T$8),A51,"")&amp;" "&amp;IF(AND(C52=$Q$11,D52=$T$8),A52,"")&amp;" "&amp;IF(AND(C53=$Q$11,D53=$T$8),A53,"")&amp;" "&amp;IF(AND(C54=$Q$11,D54=$T$8),A54,"")&amp;" "&amp;IF(AND(C55=$Q$11,D55=$T$8),A55,"")&amp;" "&amp;IF(AND(C56=$Q$11,D56=$T$8),A56,"")&amp;" "&amp;IF(AND(C57=$Q$11,D57=$T$8),A57,"")&amp;" "&amp;IF(AND(C58=$Q$11,D58=$T$8),A58,"")&amp;" "&amp;IF(AND(C59=$Q$11,D59=$T$8),A59,"")&amp;" "&amp;IF(AND(C60=$Q$11,D60=$T$8),A60,"")</f>
        <v xml:space="preserve">    R5      R11 R12               R27     R32                    </v>
      </c>
      <c r="L11" s="82" t="str">
        <f>+IF(AND(C9=$Q$11,D9=$U$8),A9,"")&amp;"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"&amp;IF(AND(C20=$Q$11,D20=$U$8),A20,"")&amp;" "&amp;IF(AND(C21=$Q$11,D21=$U$8),A21,"")&amp;" "&amp;IF(AND(C22=$Q$11,D22=$U$8),A22,"")&amp;" "&amp;IF(AND(C23=$Q$11,D23=$U$8),A23,"")&amp;" "&amp;IF(AND(C24=$Q$11,D24=$U$8),A24,"")&amp;" "&amp;IF(AND(C25=$Q$11,D25=$U$8),A25,"")&amp;" "&amp;IF(AND(C26=$Q$11,D26=$U$8),A26,"")&amp;" "&amp;IF(AND(C27=$Q$11,D27=$U$8),A27,"")&amp;" "&amp;IF(AND(C28=$Q$11,D28=$U$8),A28,"")&amp;" "&amp;IF(AND(C29=$Q$11,D29=$U$8),A29,"")&amp;" "&amp;IF(AND(C30=$Q$11,D30=$U$8),A30,"")&amp;" "&amp;IF(AND(C31=$Q$11,D31=$U$8),A31,"")&amp;" "&amp;IF(AND(C32=$Q$11,D32=$U$8),A32,"")&amp;" "&amp;IF(AND(C33=$Q$11,D33=$U$8),A33,"")&amp;" "&amp;IF(AND(C34=$Q$11,D34=$U$8),A34,"")&amp;" "&amp;IF(AND(C35=$Q$11,D35=$U$8),A35,"")&amp;" "&amp;IF(AND(C36=$Q$11,D36=$U$8),A36,"")&amp;" "&amp;IF(AND(C37=$Q$11,D37=$U$8),A37,"")&amp;" "&amp;IF(AND(C38=$Q$11,D38=$U$8),A38,"")&amp;" "&amp;IF(AND(C39=$Q$11,D39=$U$8),A39,"")&amp;" "&amp;IF(AND(C40=$Q$11,D40=$U$8),A40,"")&amp;" "&amp;IF(AND(C41=$Q$11,D41=$U$8),A41,"")&amp;" "&amp;IF(AND(C42=$Q$11,D42=$U$8),A42,"")&amp;" "&amp;IF(AND(C43=$Q$11,D43=$U$8),A43,"")&amp;" "&amp;IF(AND(C44=$Q$11,D44=$U$8),A44,"")&amp;" "&amp;IF(AND(C45=$Q$11,D45=$U$8),A45,"")&amp;" "&amp;IF(AND(C46=$Q$11,D46=$U$8),A46,"")&amp;" "&amp;IF(AND(C47=$Q$11,D47=$U$8),A47,"")&amp;" "&amp;IF(AND(C48=$Q$11,D48=$U$8),A48,"")&amp;" "&amp;IF(AND(C49=$Q$11,D49=$U$8),A49,"")&amp;" "&amp;IF(AND(C50=$Q$11,D50=$U$8),A50,"")&amp;" "&amp;IF(AND(C51=$Q$11,D51=$U$8),A51,"")&amp;" "&amp;IF(AND(C52=$Q$11,D52=$U$8),A52,"")&amp;" "&amp;IF(AND(C53=$Q$11,D53=$U$8),A53,"")&amp;" "&amp;IF(AND(C54=$Q$11,D54=$U$8),A54,"")&amp;" "&amp;IF(AND(C55=$Q$11,D55=$U$8),A55,"")&amp;" "&amp;IF(AND(C56=$Q$11,D56=$U$8),A56,"")&amp;" "&amp;IF(AND(C57=$Q$11,D57=$U$8),A57,"")&amp;" "&amp;IF(AND(C58=$Q$11,D58=$U$8),A58,"")&amp;" "&amp;IF(AND(C59=$Q$11,D59=$U$8),A59,"")&amp;" "&amp;IF(AND(C60=$Q$11,D60=$U$8),A60,"")</f>
        <v xml:space="preserve">                                        R41   R44        </v>
      </c>
      <c r="M11" s="83" t="str">
        <f>+IF(AND(C9=$Q$11,D9=$V$8),A9,"")&amp;"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"&amp;IF(AND(C20=$Q$11,D20=$V$8),A20,"")&amp;" "&amp;IF(AND(C21=$Q$11,D21=$V$8),A21,"")&amp;" "&amp;IF(AND(C22=$Q$11,D22=$V$8),A22,"")&amp;" "&amp;IF(AND(C23=$Q$11,D23=$V$8),A23,"")&amp;" "&amp;IF(AND(C24=$Q$11,D24=$V$8),A24,"")&amp;" "&amp;IF(AND(C25=$Q$11,D25=$V$8),A25,"")&amp;" "&amp;IF(AND(C26=$Q$11,D26=$V$8),A26,"")&amp;" "&amp;IF(AND(C27=$Q$11,D27=$V$8),A27,"")&amp;" "&amp;IF(AND(C28=$Q$11,D28=$V$8),A28,"")&amp;" "&amp;IF(AND(C29=$Q$11,D29=$V$8),A29,"")&amp;" "&amp;IF(AND(C30=$Q$11,D30=$V$8),A30,"")&amp;" "&amp;IF(AND(C31=$Q$11,D31=$V$8),A31,"")&amp;" "&amp;IF(AND(C32=$Q$11,D32=$V$8),A32,"")&amp;" "&amp;IF(AND(C33=$Q$11,D33=$V$8),A33,"")&amp;" "&amp;IF(AND(C34=$Q$11,D34=$V$8),A34,"")&amp;" "&amp;IF(AND(C35=$Q$11,D35=$V$8),A35,"")&amp;" "&amp;IF(AND(C36=$Q$11,D36=$V$8),A36,"")&amp;" "&amp;IF(AND(C37=$Q$11,D37=$V$8),A37,"")&amp;" "&amp;IF(AND(C38=$Q$11,D38=$V$8),A38,"")&amp;" "&amp;IF(AND(C39=$Q$11,D39=$V$8),A39,"")&amp;" "&amp;IF(AND(C40=$Q$11,D40=$V$8),A40,"")&amp;" "&amp;IF(AND(C41=$Q$11,D41=$V$8),A41,"")&amp;" "&amp;IF(AND(C42=$Q$11,D42=$V$8),A42,"")&amp;" "&amp;IF(AND(C43=$Q$11,D43=$V$8),A43,"")&amp;" "&amp;IF(AND(C44=$Q$11,D44=$V$8),A44,"")&amp;" "&amp;IF(AND(C45=$Q$11,D45=$V$8),A45,"")&amp;" "&amp;IF(AND(C46=$Q$11,D46=$V$8),A46,"")&amp;" "&amp;IF(AND(C47=$Q$11,D47=$V$8),A47,"")&amp;" "&amp;IF(AND(C48=$Q$11,D48=$V$8),A48,"")&amp;" "&amp;IF(AND(C49=$Q$11,D49=$V$8),A49,"")&amp;" "&amp;IF(AND(C50=$Q$11,D50=$V$8),A50,"")&amp;" "&amp;IF(AND(C51=$Q$11,D51=$V$8),A51,"")&amp;" "&amp;IF(AND(C52=$Q$11,D52=$V$8),A52,"")&amp;" "&amp;IF(AND(C53=$Q$11,D53=$V$8),A53,"")&amp;" "&amp;IF(AND(C54=$Q$11,D54=$V$8),A54,"")&amp;" "&amp;IF(AND(C55=$Q$11,D55=$V$8),A55,"")&amp;" "&amp;IF(AND(C56=$Q$11,D56=$V$8),A56,"")&amp;" "&amp;IF(AND(C57=$Q$11,D57=$V$8),A57,"")&amp;" "&amp;IF(AND(C58=$Q$11,D58=$V$8),A58,"")&amp;" "&amp;IF(AND(C59=$Q$11,D59=$V$8),A59,"")&amp;" "&amp;IF(AND(C60=$Q$11,D60=$V$8),A60,"")</f>
        <v xml:space="preserve">                                                   </v>
      </c>
      <c r="N11" s="81"/>
      <c r="O11" s="673"/>
      <c r="P11" s="84">
        <v>0.6</v>
      </c>
      <c r="Q11" s="75" t="s">
        <v>272</v>
      </c>
      <c r="R11" s="86" t="s">
        <v>273</v>
      </c>
      <c r="S11" s="86" t="s">
        <v>273</v>
      </c>
      <c r="T11" s="86" t="s">
        <v>273</v>
      </c>
      <c r="U11" s="82" t="s">
        <v>283</v>
      </c>
      <c r="V11" s="83" t="s">
        <v>284</v>
      </c>
      <c r="Y11" s="65"/>
      <c r="Z11" s="65"/>
      <c r="AA11" s="77"/>
      <c r="AB11" s="87"/>
      <c r="AC11" s="88"/>
      <c r="AD11" s="85"/>
      <c r="AE11" s="85"/>
      <c r="AF11" s="85"/>
      <c r="AG11" s="85"/>
      <c r="AH11" s="89"/>
      <c r="AI11" s="77"/>
      <c r="AJ11" s="77"/>
    </row>
    <row r="12" spans="1:36" ht="75" customHeight="1" x14ac:dyDescent="0.2">
      <c r="A12" s="78" t="str">
        <f>'2 MAPA FINAL'!A29</f>
        <v>R4</v>
      </c>
      <c r="B12" s="305" t="str">
        <f>+'2 MAPA FINAL'!H29</f>
        <v xml:space="preserve">Posibilidad de afectación económica y reputacional por la falta oportuna de la formulación y seguimiento de las actividades del  Plan Institucional de Gestión Ambiental - PIGA  debido a la falta de personal y recursos necesarios para la ejecución de dichas actividades de forma oportuna  lo que ocasiona incumplimiento del plan operativo anual de gestión ambiental. </v>
      </c>
      <c r="C12" s="80" t="str">
        <f>+'2 MAPA FINAL'!O29</f>
        <v>Media</v>
      </c>
      <c r="D12" s="80" t="str">
        <f>+'2 MAPA FINAL'!W29</f>
        <v>Menor</v>
      </c>
      <c r="E12" s="302" t="str">
        <f t="shared" si="0"/>
        <v>Moderado</v>
      </c>
      <c r="F12" s="81"/>
      <c r="G12" s="658"/>
      <c r="H12" s="72" t="s">
        <v>269</v>
      </c>
      <c r="I12" s="90" t="str">
        <f>+IF(AND(C9=$Q$12,D9=$R$8),A9,"")&amp;"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"&amp;IF(AND(C20=$Q$12,D20=$R$8),A20,"")&amp;" "&amp;IF(AND(C21=$Q$12,D21=$R$8),A21,"")&amp;" "&amp;IF(AND(C22=$Q$12,D22=$R$8),A22,"")&amp;" "&amp;IF(AND(C23=$Q$12,D23=$R$8),A23,"")&amp;" "&amp;IF(AND(C24=$Q$12,D24=$R$8),A24,"")&amp;" "&amp;IF(AND(C25=$Q$12,D25=$R$8),A25,"")&amp;" "&amp;IF(AND(C26=$Q$12,D26=$R$8),A26,"")&amp;" "&amp;IF(AND(C27=$Q$12,D27=$R$8),A27,"")&amp;" "&amp;IF(AND(C28=$Q$12,D28=$R$8),A28,"")&amp;" "&amp;IF(AND(C29=$Q$12,D29=$R$8),A29,"")&amp;" "&amp;IF(AND(C30=$Q$12,D30=$R$8),A30,"")&amp;" "&amp;IF(AND(C31=$Q$12,D31=$R$8),A31,"")&amp;" "&amp;IF(AND(C32=$Q$12,D32=$R$8),A32,"")&amp;" "&amp;IF(AND(C33=$Q$12,D33=$R$8),A33,"")&amp;" "&amp;IF(AND(C34=$Q$12,D34=$R$8),A34,"")&amp;" "&amp;IF(AND(C35=$Q$12,D35=$R$8),A35,"")&amp;" "&amp;IF(AND(C36=$Q$12,D36=$R$8),A36,"")&amp;" "&amp;IF(AND(C37=$Q$12,D37=$R$8),A37,"")&amp;" "&amp;IF(AND(C38=$Q$12,D38=$R$8),A38,"")&amp;" "&amp;IF(AND(C39=$Q$12,D39=$R$8),A39,"")&amp;" "&amp;IF(AND(C40=$Q$12,D40=$R$8),A40,"")&amp;" "&amp;IF(AND(C41=$Q$12,D41=$R$8),A41,"")&amp;" "&amp;IF(AND(C42=$Q$12,D42=$R$8),A42,"")&amp;" "&amp;IF(AND(C43=$Q$12,D43=$R$8),A43,"")&amp;" "&amp;IF(AND(C44=$Q$12,D44=$R$8),A44,"")&amp;" "&amp;IF(AND(C45=$Q$12,D45=$R$8),A45,"")&amp;" "&amp;IF(AND(C46=$Q$12,D46=$R$8),A46,"")&amp;" "&amp;IF(AND(C47=$Q$12,D47=$R$8),A47,"")&amp;" "&amp;IF(AND(C48=$Q$12,D48=$R$8),A48,"")&amp;" "&amp;IF(AND(C49=$Q$12,D49=$R$8),A49,"")&amp;" "&amp;IF(AND(C50=$Q$12,D50=$R$8),A50,"")&amp;" "&amp;IF(AND(C51=$Q$12,D51=$R$8),A51,"")&amp;" "&amp;IF(AND(C52=$Q$12,D52=$R$8),A52,"")&amp;" "&amp;IF(AND(C53=$Q$12,D53=$R$8),A53,"")&amp;" "&amp;IF(AND(C54=$Q$12,D54=$R$8),A54,"")&amp;" "&amp;IF(AND(C55=$Q$12,D55=$R$8),A55,"")&amp;" "&amp;IF(AND(C56=$Q$12,D56=$R$8),A56,"")&amp;" "&amp;IF(AND(C57=$Q$12,D57=$R$8),A57,"")&amp;" "&amp;IF(AND(C58=$Q$12,D58=$R$8),A58,"")&amp;" "&amp;IF(AND(C59=$Q$12,D59=$R$8),A59,"")&amp;" "&amp;IF(AND(C60=$Q$12,D60=$R$8),A60,"")</f>
        <v xml:space="preserve">                R17              R31               R46      </v>
      </c>
      <c r="J12" s="86" t="str">
        <f>+IF(AND(C9=$Q$12,D9=$S$8),A9,"")&amp;"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"&amp;IF(AND(C20=$Q$12,D20=$S$8),A20,"")&amp;" "&amp;IF(AND(C21=$Q$12,D21=$S$8),A21,"")&amp;" "&amp;IF(AND(C22=$Q$12,D22=$S$8),A22,"")&amp;" "&amp;IF(AND(C23=$Q$12,D23=$S$8),A23,"")&amp;" "&amp;IF(AND(C24=$Q$12,D24=$S$8),A24,"")&amp;" "&amp;IF(AND(C25=$Q$12,D25=$S$8),A25,"")&amp;" "&amp;IF(AND(C26=$Q$12,D26=$S$8),A26,"")&amp;" "&amp;IF(AND(C27=$Q$12,D27=$S$8),A27,"")&amp;" "&amp;IF(AND(C28=$Q$12,D28=$S$8),A28,"")&amp;" "&amp;IF(AND(C29=$Q$12,D29=$S$8),A29,"")&amp;" "&amp;IF(AND(C30=$Q$12,D30=$S$8),A30,"")&amp;" "&amp;IF(AND(C31=$Q$12,D31=$S$8),A31,"")&amp;" "&amp;IF(AND(C32=$Q$12,D32=$S$8),A32,"")&amp;" "&amp;IF(AND(C33=$Q$12,D33=$S$8),A33,"")&amp;" "&amp;IF(AND(C34=$Q$12,D34=$S$8),A34,"")&amp;" "&amp;IF(AND(C35=$Q$12,D35=$S$8),A35,"")&amp;" "&amp;IF(AND(C36=$Q$12,D36=$S$8),A36,"")&amp;" "&amp;IF(AND(C37=$Q$12,D37=$S$8),A37,"")&amp;" "&amp;IF(AND(C38=$Q$12,D38=$S$8),A38,"")&amp;" "&amp;IF(AND(C39=$Q$12,D39=$S$8),A39,"")&amp;" "&amp;IF(AND(C40=$Q$12,D40=$S$8),A40,"")&amp;" "&amp;IF(AND(C41=$Q$12,D41=$S$8),A41,"")&amp;" "&amp;IF(AND(C42=$Q$12,D42=$S$8),A42,"")&amp;" "&amp;IF(AND(C43=$Q$12,D43=$S$8),A43,"")&amp;" "&amp;IF(AND(C44=$Q$12,D44=$S$8),A44,"")&amp;" "&amp;IF(AND(C45=$Q$12,D45=$S$8),A45,"")&amp;" "&amp;IF(AND(C46=$Q$12,D46=$S$8),A46,"")&amp;" "&amp;IF(AND(C47=$Q$12,D47=$S$8),A47,"")&amp;" "&amp;IF(AND(C48=$Q$12,D48=$S$8),A48,"")&amp;" "&amp;IF(AND(C49=$Q$12,D49=$S$8),A49,"")&amp;" "&amp;IF(AND(C50=$Q$12,D50=$S$8),A50,"")&amp;" "&amp;IF(AND(C51=$Q$12,D51=$S$8),A51,"")&amp;" "&amp;IF(AND(C52=$Q$12,D52=$S$8),A52,"")&amp;" "&amp;IF(AND(C53=$Q$12,D53=$S$8),A53,"")&amp;" "&amp;IF(AND(C54=$Q$12,D54=$S$8),A54,"")&amp;" "&amp;IF(AND(C55=$Q$12,D55=$S$8),A55,"")&amp;" "&amp;IF(AND(C56=$Q$12,D56=$S$8),A56,"")&amp;" "&amp;IF(AND(C57=$Q$12,D57=$S$8),A57,"")&amp;" "&amp;IF(AND(C58=$Q$12,D58=$S$8),A58,"")&amp;" "&amp;IF(AND(C59=$Q$12,D59=$S$8),A59,"")&amp;" "&amp;IF(AND(C60=$Q$12,D60=$S$8),A60,"")</f>
        <v xml:space="preserve">             R14           R25    R29 R30    R34                  </v>
      </c>
      <c r="K12" s="86" t="str">
        <f>+IF(AND(C9=$Q$12,D9=$T$8),A9,"")&amp;"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"&amp;IF(AND(C20=$Q$12,D20=$T$8),A20,"")&amp;" "&amp;IF(AND(C21=$Q$12,D21=$T$8),A21,"")&amp;" "&amp;IF(AND(C22=$Q$12,D22=$T$8),A22,"")&amp;" "&amp;IF(AND(C23=$Q$12,D23=$T$8),A23,"")&amp;" "&amp;IF(AND(C24=$Q$12,D24=$T$8),A24,"")&amp;" "&amp;IF(AND(C25=$Q$12,D25=$T$8),A25,"")&amp;" "&amp;IF(AND(C26=$Q$12,D26=$T$8),A26,"")&amp;" "&amp;IF(AND(C27=$Q$12,D27=$T$8),A27,"")&amp;" "&amp;IF(AND(C28=$Q$12,D28=$T$8),A28,"")&amp;" "&amp;IF(AND(C29=$Q$12,D29=$T$8),A29,"")&amp;" "&amp;IF(AND(C30=$Q$12,D30=$T$8),A30,"")&amp;" "&amp;IF(AND(C31=$Q$12,D31=$T$8),A31,"")&amp;" "&amp;IF(AND(C32=$Q$12,D32=$T$8),A32,"")&amp;" "&amp;IF(AND(C33=$Q$12,D33=$T$8),A33,"")&amp;" "&amp;IF(AND(C34=$Q$12,D34=$T$8),A34,"")&amp;" "&amp;IF(AND(C35=$Q$12,D35=$T$8),A35,"")&amp;" "&amp;IF(AND(C36=$Q$12,D36=$T$8),A36,"")&amp;" "&amp;IF(AND(C37=$Q$12,D37=$T$8),A37,"")&amp;" "&amp;IF(AND(C38=$Q$12,D38=$T$8),A38,"")&amp;" "&amp;IF(AND(C39=$Q$12,D39=$T$8),A39,"")&amp;" "&amp;IF(AND(C40=$Q$12,D40=$T$8),A40,"")&amp;" "&amp;IF(AND(C41=$Q$12,D41=$T$8),A41,"")&amp;" "&amp;IF(AND(C42=$Q$12,D42=$T$8),A42,"")&amp;" "&amp;IF(AND(C43=$Q$12,D43=$T$8),A43,"")&amp;" "&amp;IF(AND(C44=$Q$12,D44=$T$8),A44,"")&amp;" "&amp;IF(AND(C45=$Q$12,D45=$T$8),A45,"")&amp;" "&amp;IF(AND(C46=$Q$12,D46=$T$8),A46,"")&amp;" "&amp;IF(AND(C47=$Q$12,D47=$T$8),A47,"")&amp;" "&amp;IF(AND(C48=$Q$12,D48=$T$8),A48,"")&amp;" "&amp;IF(AND(C49=$Q$12,D49=$T$8),A49,"")&amp;" "&amp;IF(AND(C50=$Q$12,D50=$T$8),A50,"")&amp;" "&amp;IF(AND(C51=$Q$12,D51=$T$8),A51,"")&amp;" "&amp;IF(AND(C52=$Q$12,D52=$T$8),A52,"")&amp;" "&amp;IF(AND(C53=$Q$12,D53=$T$8),A53,"")&amp;" "&amp;IF(AND(C54=$Q$12,D54=$T$8),A54,"")&amp;" "&amp;IF(AND(C55=$Q$12,D55=$T$8),A55,"")&amp;" "&amp;IF(AND(C56=$Q$12,D56=$T$8),A56,"")&amp;" "&amp;IF(AND(C57=$Q$12,D57=$T$8),A57,"")&amp;" "&amp;IF(AND(C58=$Q$12,D58=$T$8),A58,"")&amp;" "&amp;IF(AND(C59=$Q$12,D59=$T$8),A59,"")&amp;" "&amp;IF(AND(C60=$Q$12,D60=$T$8),A60,"")</f>
        <v xml:space="preserve">                                                   </v>
      </c>
      <c r="L12" s="82" t="str">
        <f>+IF(AND(C9=$Q$12,D9=$U$8),A9,"")&amp;"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"&amp;IF(AND(C20=$Q$12,D20=$U$8),A20,"")&amp;" "&amp;IF(AND(C21=$Q$12,D21=$U$8),A21,"")&amp;" "&amp;IF(AND(C22=$Q$12,D22=$U$8),A22,"")&amp;" "&amp;IF(AND(C23=$Q$12,D23=$U$8),A23,"")&amp;" "&amp;IF(AND(C24=$Q$12,D24=$U$8),A24,"")&amp;" "&amp;IF(AND(C25=$Q$12,D25=$U$8),A25,"")&amp;" "&amp;IF(AND(C26=$Q$12,D26=$U$8),A26,"")&amp;" "&amp;IF(AND(C27=$Q$12,D27=$U$8),A27,"")&amp;" "&amp;IF(AND(C28=$Q$12,D28=$U$8),A28,"")&amp;" "&amp;IF(AND(C29=$Q$12,D29=$U$8),A29,"")&amp;" "&amp;IF(AND(C30=$Q$12,D30=$U$8),A30,"")&amp;" "&amp;IF(AND(C31=$Q$12,D31=$U$8),A31,"")&amp;" "&amp;IF(AND(C32=$Q$12,D32=$U$8),A32,"")&amp;" "&amp;IF(AND(C33=$Q$12,D33=$U$8),A33,"")&amp;" "&amp;IF(AND(C34=$Q$12,D34=$U$8),A34,"")&amp;" "&amp;IF(AND(C35=$Q$12,D35=$U$8),A35,"")&amp;" "&amp;IF(AND(C36=$Q$12,D36=$U$8),A36,"")&amp;" "&amp;IF(AND(C37=$Q$12,D37=$U$8),A37,"")&amp;" "&amp;IF(AND(C38=$Q$12,D38=$U$8),A38,"")&amp;" "&amp;IF(AND(C39=$Q$12,D39=$U$8),A39,"")&amp;" "&amp;IF(AND(C40=$Q$12,D40=$U$8),A40,"")&amp;" "&amp;IF(AND(C41=$Q$12,D41=$U$8),A41,"")&amp;" "&amp;IF(AND(C42=$Q$12,D42=$U$8),A42,"")&amp;" "&amp;IF(AND(C43=$Q$12,D43=$U$8),A43,"")&amp;" "&amp;IF(AND(C44=$Q$12,D44=$U$8),A44,"")&amp;" "&amp;IF(AND(C45=$Q$12,D45=$U$8),A45,"")&amp;" "&amp;IF(AND(C46=$Q$12,D46=$U$8),A46,"")&amp;" "&amp;IF(AND(C47=$Q$12,D47=$U$8),A47,"")&amp;" "&amp;IF(AND(C48=$Q$12,D48=$U$8),A48,"")&amp;" "&amp;IF(AND(C49=$Q$12,D49=$U$8),A49,"")&amp;" "&amp;IF(AND(C50=$Q$12,D50=$U$8),A50,"")&amp;" "&amp;IF(AND(C51=$Q$12,D51=$U$8),A51,"")&amp;" "&amp;IF(AND(C52=$Q$12,D52=$U$8),A52,"")&amp;" "&amp;IF(AND(C53=$Q$12,D53=$U$8),A53,"")&amp;" "&amp;IF(AND(C54=$Q$12,D54=$U$8),A54,"")&amp;" "&amp;IF(AND(C55=$Q$12,D55=$U$8),A55,"")&amp;" "&amp;IF(AND(C56=$Q$12,D56=$U$8),A56,"")&amp;" "&amp;IF(AND(C57=$Q$12,D57=$U$8),A57,"")&amp;" "&amp;IF(AND(C58=$Q$12,D58=$U$8),A58,"")&amp;" "&amp;IF(AND(C59=$Q$12,D59=$U$8),A59,"")&amp;" "&amp;IF(AND(C60=$Q$12,D60=$U$8),A60,"")</f>
        <v xml:space="preserve">                                   R36 R37 R38 R39 R40  R42 R43     R48    </v>
      </c>
      <c r="M12" s="83" t="str">
        <f>+IF(AND(C9=$Q$12,D9=$V$8),A9,"")&amp;"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"&amp;IF(AND(C20=$Q$12,D20=$V$8),A20,"")&amp;" "&amp;IF(AND(C21=$Q$12,D21=$V$8),A21,"")&amp;" "&amp;IF(AND(C22=$Q$12,D22=$V$8),A22,"")&amp;" "&amp;IF(AND(C23=$Q$12,D23=$V$8),A23,"")&amp;" "&amp;IF(AND(C24=$Q$12,D24=$V$8),A24,"")&amp;" "&amp;IF(AND(C25=$Q$12,D25=$V$8),A25,"")&amp;" "&amp;IF(AND(C26=$Q$12,D26=$V$8),A26,"")&amp;" "&amp;IF(AND(C27=$Q$12,D27=$V$8),A27,"")&amp;" "&amp;IF(AND(C28=$Q$12,D28=$V$8),A28,"")&amp;" "&amp;IF(AND(C29=$Q$12,D29=$V$8),A29,"")&amp;" "&amp;IF(AND(C30=$Q$12,D30=$V$8),A30,"")&amp;" "&amp;IF(AND(C31=$Q$12,D31=$V$8),A31,"")&amp;" "&amp;IF(AND(C32=$Q$12,D32=$V$8),A32,"")&amp;" "&amp;IF(AND(C33=$Q$12,D33=$V$8),A33,"")&amp;" "&amp;IF(AND(C34=$Q$12,D34=$V$8),A34,"")&amp;" "&amp;IF(AND(C35=$Q$12,D35=$V$8),A35,"")&amp;" "&amp;IF(AND(C36=$Q$12,D36=$V$8),A36,"")&amp;" "&amp;IF(AND(C37=$Q$12,D37=$V$8),A37,"")&amp;" "&amp;IF(AND(C38=$Q$12,D38=$V$8),A38,"")&amp;" "&amp;IF(AND(C39=$Q$12,D39=$V$8),A39,"")&amp;" "&amp;IF(AND(C40=$Q$12,D40=$V$8),A40,"")&amp;" "&amp;IF(AND(C41=$Q$12,D41=$V$8),A41,"")&amp;" "&amp;IF(AND(C42=$Q$12,D42=$V$8),A42,"")&amp;" "&amp;IF(AND(C43=$Q$12,D43=$V$8),A43,"")&amp;" "&amp;IF(AND(C44=$Q$12,D44=$V$8),A44,"")&amp;" "&amp;IF(AND(C45=$Q$12,D45=$V$8),A45,"")&amp;" "&amp;IF(AND(C46=$Q$12,D46=$V$8),A46,"")&amp;" "&amp;IF(AND(C47=$Q$12,D47=$V$8),A47,"")&amp;" "&amp;IF(AND(C48=$Q$12,D48=$V$8),A48,"")&amp;" "&amp;IF(AND(C49=$Q$12,D49=$V$8),A49,"")&amp;" "&amp;IF(AND(C50=$Q$12,D50=$V$8),A50,"")&amp;" "&amp;IF(AND(C51=$Q$12,D51=$V$8),A51,"")&amp;" "&amp;IF(AND(C52=$Q$12,D52=$V$8),A52,"")&amp;" "&amp;IF(AND(C53=$Q$12,D53=$V$8),A53,"")&amp;" "&amp;IF(AND(C54=$Q$12,D54=$V$8),A54,"")&amp;" "&amp;IF(AND(C55=$Q$12,D55=$V$8),A55,"")&amp;" "&amp;IF(AND(C56=$Q$12,D56=$V$8),A56,"")&amp;" "&amp;IF(AND(C57=$Q$12,D57=$V$8),A57,"")&amp;" "&amp;IF(AND(C58=$Q$12,D58=$V$8),A58,"")&amp;" "&amp;IF(AND(C59=$Q$12,D59=$V$8),A59,"")&amp;" "&amp;IF(AND(C60=$Q$12,D60=$V$8),A60,"")</f>
        <v xml:space="preserve">                                                   </v>
      </c>
      <c r="N12" s="81"/>
      <c r="O12" s="673"/>
      <c r="P12" s="84">
        <v>0.4</v>
      </c>
      <c r="Q12" s="75" t="s">
        <v>269</v>
      </c>
      <c r="R12" s="90" t="s">
        <v>285</v>
      </c>
      <c r="S12" s="86" t="s">
        <v>273</v>
      </c>
      <c r="T12" s="86" t="s">
        <v>273</v>
      </c>
      <c r="U12" s="82" t="s">
        <v>283</v>
      </c>
      <c r="V12" s="83" t="s">
        <v>284</v>
      </c>
      <c r="Y12" s="65"/>
      <c r="Z12" s="65"/>
      <c r="AA12" s="77"/>
      <c r="AB12" s="87"/>
      <c r="AC12" s="88"/>
      <c r="AD12" s="85"/>
      <c r="AE12" s="85"/>
      <c r="AF12" s="85"/>
      <c r="AG12" s="89"/>
      <c r="AH12" s="85"/>
      <c r="AI12" s="77"/>
      <c r="AJ12" s="77"/>
    </row>
    <row r="13" spans="1:36" ht="66" customHeight="1" thickBot="1" x14ac:dyDescent="0.25">
      <c r="A13" s="78" t="str">
        <f>'2 MAPA FINAL'!A35</f>
        <v>R5</v>
      </c>
      <c r="B13" s="305" t="str">
        <f>+'2 MAPA FINAL'!H35</f>
        <v>Posibilidad de afectación económica y reputacional por la omisión e inobservancia  de los lineamientos establecidos en las areas de mantenimiento y servicios generales  debido al desconocimiento o incumplimiento de los lineamientos establecidos lo que ocasiona el uso indebido a los recursos e insumos  en beneficio de terceros o particulares.</v>
      </c>
      <c r="C13" s="80" t="str">
        <f>+'2 MAPA FINAL'!O35</f>
        <v>Media</v>
      </c>
      <c r="D13" s="80" t="str">
        <f>+'2 MAPA FINAL'!W35</f>
        <v>Moderado</v>
      </c>
      <c r="E13" s="302" t="str">
        <f t="shared" si="0"/>
        <v>Moderado</v>
      </c>
      <c r="F13" s="81"/>
      <c r="G13" s="659"/>
      <c r="H13" s="91" t="s">
        <v>264</v>
      </c>
      <c r="I13" s="92" t="str">
        <f>+IF(AND(C9=$Q$13,D9=$R$8),A9,"")&amp;"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"&amp;IF(AND(C20=$Q$13,D20=$R$8),A20,"")&amp;" "&amp;IF(AND(C21=$Q$13,D21=$R$8),A21,"")&amp;" "&amp;IF(AND(C22=$Q$13,D22=$R$8),A22,"")&amp;" "&amp;IF(AND(C23=$Q$13,D23=$R$8),A23,"")&amp;" "&amp;IF(AND(C24=$Q$13,D24=$R$8),A24,"")&amp;" "&amp;IF(AND(C25=$Q$13,D25=$R$8),A25,"")&amp;" "&amp;IF(AND(C26=$Q$13,D26=$R$8),A26,"")&amp;" "&amp;IF(AND(C27=$Q$13,D27=$R$8),A27,"")&amp;" "&amp;IF(AND(C28=$Q$13,D28=$R$8),A28,"")&amp;" "&amp;IF(AND(C29=$Q$13,D29=$R$8),A29,"")&amp;" "&amp;IF(AND(C30=$Q$13,D30=$R$8),A30,"")&amp;" "&amp;IF(AND(C31=$Q$13,D31=$R$8),A31,"")&amp;" "&amp;IF(AND(C32=$Q$13,D32=$R$8),A32,"")&amp;" "&amp;IF(AND(C33=$Q$13,D33=$R$8),A33,"")&amp;" "&amp;IF(AND(C34=$Q$13,D34=$R$8),A34,"")&amp;" "&amp;IF(AND(C35=$Q$13,D35=$R$8),A35,"")&amp;" "&amp;IF(AND(C36=$Q$13,D36=$R$8),A36,"")&amp;" "&amp;IF(AND(C37=$Q$13,D37=$R$8),A37,"")&amp;" "&amp;IF(AND(C38=$Q$13,D38=$R$8),A38,"")&amp;" "&amp;IF(AND(C39=$Q$13,D39=$R$8),A39,"")&amp;" "&amp;IF(AND(C40=$Q$13,D40=$R$8),A40,"")&amp;" "&amp;IF(AND(C41=$Q$13,D41=$R$8),A41,"")&amp;" "&amp;IF(AND(C42=$Q$13,D42=$R$8),A42,"")&amp;" "&amp;IF(AND(C43=$Q$13,D43=$R$8),A43,"")&amp;" "&amp;IF(AND(C44=$Q$13,D44=$R$8),A44,"")&amp;" "&amp;IF(AND(C45=$Q$13,D45=$R$8),A45,"")&amp;" "&amp;IF(AND(C46=$Q$13,D46=$R$8),A46,"")&amp;" "&amp;IF(AND(C47=$Q$13,D47=$R$8),A47,"")&amp;" "&amp;IF(AND(C48=$Q$13,D48=$R$8),A48,"")&amp;" "&amp;IF(AND(C49=$Q$13,D49=$R$8),A49,"")&amp;" "&amp;IF(AND(C50=$Q$13,D50=$R$8),A50,"")&amp;" "&amp;IF(AND(C51=$Q$13,D51=$R$8),A51,"")&amp;" "&amp;IF(AND(C52=$Q$13,D52=$R$8),A52,"")&amp;" "&amp;IF(AND(C53=$Q$13,D53=$R$8),A53,"")&amp;" "&amp;IF(AND(C54=$Q$13,D54=$R$8),A54,"")&amp;" "&amp;IF(AND(C55=$Q$13,D55=$R$8),A55,"")&amp;" "&amp;IF(AND(C56=$Q$13,D56=$R$8),A56,"")&amp;" "&amp;IF(AND(C57=$Q$13,D57=$R$8),A57,"")&amp;" "&amp;IF(AND(C58=$Q$13,D58=$R$8),A58,"")&amp;" "&amp;IF(AND(C59=$Q$13,D59=$R$8),A59,"")&amp;" "&amp;IF(AND(C60=$Q$13,D60=$R$8),A60,"")</f>
        <v xml:space="preserve">                                                   </v>
      </c>
      <c r="J13" s="92" t="str">
        <f>+IF(AND(C9=$Q$13,D9=$S$8),A9,"")&amp;"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"&amp;IF(AND(C20=$Q$13,D20=$S$8),A20,"")&amp;" "&amp;IF(AND(C21=$Q$13,D21=$S$8),A21,"")&amp;" "&amp;IF(AND(C22=$Q$13,D22=$S$8),A22,"")&amp;" "&amp;IF(AND(C23=$Q$13,D23=$S$8),A23,"")&amp;" "&amp;IF(AND(C24=$Q$13,D24=$S$8),A24,"")&amp;" "&amp;IF(AND(C25=$Q$13,D25=$S$8),A25,"")&amp;" "&amp;IF(AND(C26=$Q$13,D26=$S$8),A26,"")&amp;" "&amp;IF(AND(C27=$Q$13,D27=$S$8),A27,"")&amp;" "&amp;IF(AND(C28=$Q$13,D28=$S$8),A28,"")&amp;" "&amp;IF(AND(C29=$Q$13,D29=$S$8),A29,"")&amp;" "&amp;IF(AND(C30=$Q$13,D30=$S$8),A30,"")&amp;" "&amp;IF(AND(C31=$Q$13,D31=$S$8),A31,"")&amp;" "&amp;IF(AND(C32=$Q$13,D32=$S$8),A32,"")&amp;" "&amp;IF(AND(C33=$Q$13,D33=$S$8),A33,"")&amp;" "&amp;IF(AND(C34=$Q$13,D34=$S$8),A34,"")&amp;" "&amp;IF(AND(C35=$Q$13,D35=$S$8),A35,"")&amp;" "&amp;IF(AND(C36=$Q$13,D36=$S$8),A36,"")&amp;" "&amp;IF(AND(C37=$Q$13,D37=$S$8),A37,"")&amp;" "&amp;IF(AND(C38=$Q$13,D38=$S$8),A38,"")&amp;" "&amp;IF(AND(C39=$Q$13,D39=$S$8),A39,"")&amp;" "&amp;IF(AND(C40=$Q$13,D40=$S$8),A40,"")&amp;" "&amp;IF(AND(C41=$Q$13,D41=$S$8),A41,"")&amp;" "&amp;IF(AND(C42=$Q$13,D42=$S$8),A42,"")&amp;" "&amp;IF(AND(C43=$Q$13,D43=$S$8),A43,"")&amp;" "&amp;IF(AND(C44=$Q$13,D44=$S$8),A44,"")&amp;" "&amp;IF(AND(C45=$Q$13,D45=$S$8),A45,"")&amp;" "&amp;IF(AND(C46=$Q$13,D46=$S$8),A46,"")&amp;" "&amp;IF(AND(C47=$Q$13,D47=$S$8),A47,"")&amp;" "&amp;IF(AND(C48=$Q$13,D48=$S$8),A48,"")&amp;" "&amp;IF(AND(C49=$Q$13,D49=$S$8),A49,"")&amp;" "&amp;IF(AND(C50=$Q$13,D50=$S$8),A50,"")&amp;" "&amp;IF(AND(C51=$Q$13,D51=$S$8),A51,"")&amp;" "&amp;IF(AND(C52=$Q$13,D52=$S$8),A52,"")&amp;" "&amp;IF(AND(C53=$Q$13,D53=$S$8),A53,"")&amp;" "&amp;IF(AND(C54=$Q$13,D54=$S$8),A54,"")&amp;" "&amp;IF(AND(C55=$Q$13,D55=$S$8),A55,"")&amp;" "&amp;IF(AND(C56=$Q$13,D56=$S$8),A56,"")&amp;" "&amp;IF(AND(C57=$Q$13,D57=$S$8),A57,"")&amp;" "&amp;IF(AND(C58=$Q$13,D58=$S$8),A58,"")&amp;" "&amp;IF(AND(C59=$Q$13,D59=$S$8),A59,"")&amp;" "&amp;IF(AND(C60=$Q$13,D60=$S$8),A60,"")</f>
        <v xml:space="preserve">                  R19         R28       R35                 </v>
      </c>
      <c r="K13" s="93" t="str">
        <f>+IF(AND(C9=$Q$13,D9=$T$8),A9,"")&amp;"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"&amp;IF(AND(C20=$Q$13,D20=$T$8),A20,"")&amp;" "&amp;IF(AND(C21=$Q$13,D21=$T$8),A21,"")&amp;" "&amp;IF(AND(C22=$Q$13,D22=$T$8),A22,"")&amp;" "&amp;IF(AND(C23=$Q$13,D23=$T$8),A23,"")&amp;" "&amp;IF(AND(C24=$Q$13,D24=$T$8),A24,"")&amp;" "&amp;IF(AND(C25=$Q$13,D25=$T$8),A25,"")&amp;" "&amp;IF(AND(C26=$Q$13,D26=$T$8),A26,"")&amp;" "&amp;IF(AND(C27=$Q$13,D27=$T$8),A27,"")&amp;" "&amp;IF(AND(C28=$Q$13,D28=$T$8),A28,"")&amp;" "&amp;IF(AND(C29=$Q$13,D29=$T$8),A29,"")&amp;" "&amp;IF(AND(C30=$Q$13,D30=$T$8),A30,"")&amp;" "&amp;IF(AND(C31=$Q$13,D31=$T$8),A31,"")&amp;" "&amp;IF(AND(C32=$Q$13,D32=$T$8),A32,"")&amp;" "&amp;IF(AND(C33=$Q$13,D33=$T$8),A33,"")&amp;" "&amp;IF(AND(C34=$Q$13,D34=$T$8),A34,"")&amp;" "&amp;IF(AND(C35=$Q$13,D35=$T$8),A35,"")&amp;" "&amp;IF(AND(C36=$Q$13,D36=$T$8),A36,"")&amp;" "&amp;IF(AND(C37=$Q$13,D37=$T$8),A37,"")&amp;" "&amp;IF(AND(C38=$Q$13,D38=$T$8),A38,"")&amp;" "&amp;IF(AND(C39=$Q$13,D39=$T$8),A39,"")&amp;" "&amp;IF(AND(C40=$Q$13,D40=$T$8),A40,"")&amp;" "&amp;IF(AND(C41=$Q$13,D41=$T$8),A41,"")&amp;" "&amp;IF(AND(C42=$Q$13,D42=$T$8),A42,"")&amp;" "&amp;IF(AND(C43=$Q$13,D43=$T$8),A43,"")&amp;" "&amp;IF(AND(C44=$Q$13,D44=$T$8),A44,"")&amp;" "&amp;IF(AND(C45=$Q$13,D45=$T$8),A45,"")&amp;" "&amp;IF(AND(C46=$Q$13,D46=$T$8),A46,"")&amp;" "&amp;IF(AND(C47=$Q$13,D47=$T$8),A47,"")&amp;" "&amp;IF(AND(C48=$Q$13,D48=$T$8),A48,"")&amp;" "&amp;IF(AND(C49=$Q$13,D49=$T$8),A49,"")&amp;" "&amp;IF(AND(C50=$Q$13,D50=$T$8),A50,"")&amp;" "&amp;IF(AND(C51=$Q$13,D51=$T$8),A51,"")&amp;" "&amp;IF(AND(C52=$Q$13,D52=$T$8),A52,"")&amp;" "&amp;IF(AND(C53=$Q$13,D53=$T$8),A53,"")&amp;" "&amp;IF(AND(C54=$Q$13,D54=$T$8),A54,"")&amp;" "&amp;IF(AND(C55=$Q$13,D55=$T$8),A55,"")&amp;" "&amp;IF(AND(C56=$Q$13,D56=$T$8),A56,"")&amp;" "&amp;IF(AND(C57=$Q$13,D57=$T$8),A57,"")&amp;" "&amp;IF(AND(C58=$Q$13,D58=$T$8),A58,"")&amp;" "&amp;IF(AND(C59=$Q$13,D59=$T$8),A59,"")&amp;" "&amp;IF(AND(C60=$Q$13,D60=$T$8),A60,"")</f>
        <v xml:space="preserve">                                            R45       </v>
      </c>
      <c r="L13" s="94" t="str">
        <f>+IF(AND(C9=$Q$13,D9=$U$8),A9,"")&amp;"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"&amp;IF(AND(C20=$Q$13,D20=$U$8),A20,"")&amp;" "&amp;IF(AND(C21=$Q$13,D21=$U$8),A21,"")&amp;" "&amp;IF(AND(C22=$Q$13,D22=$U$8),A22,"")&amp;" "&amp;IF(AND(C23=$Q$13,D23=$U$8),A23,"")&amp;" "&amp;IF(AND(C24=$Q$13,D24=$U$8),A24,"")&amp;" "&amp;IF(AND(C25=$Q$13,D25=$U$8),A25,"")&amp;" "&amp;IF(AND(C26=$Q$13,D26=$U$8),A26,"")&amp;" "&amp;IF(AND(C27=$Q$13,D27=$U$8),A27,"")&amp;" "&amp;IF(AND(C28=$Q$13,D28=$U$8),A28,"")&amp;" "&amp;IF(AND(C29=$Q$13,D29=$U$8),A29,"")&amp;" "&amp;IF(AND(C30=$Q$13,D30=$U$8),A30,"")&amp;" "&amp;IF(AND(C31=$Q$13,D31=$U$8),A31,"")&amp;" "&amp;IF(AND(C32=$Q$13,D32=$U$8),A32,"")&amp;" "&amp;IF(AND(C33=$Q$13,D33=$U$8),A33,"")&amp;" "&amp;IF(AND(C34=$Q$13,D34=$U$8),A34,"")&amp;" "&amp;IF(AND(C35=$Q$13,D35=$U$8),A35,"")&amp;" "&amp;IF(AND(C36=$Q$13,D36=$U$8),A36,"")&amp;" "&amp;IF(AND(C37=$Q$13,D37=$U$8),A37,"")&amp;" "&amp;IF(AND(C38=$Q$13,D38=$U$8),A38,"")&amp;" "&amp;IF(AND(C39=$Q$13,D39=$U$8),A39,"")&amp;" "&amp;IF(AND(C40=$Q$13,D40=$U$8),A40,"")&amp;" "&amp;IF(AND(C41=$Q$13,D41=$U$8),A41,"")&amp;" "&amp;IF(AND(C42=$Q$13,D42=$U$8),A42,"")&amp;" "&amp;IF(AND(C43=$Q$13,D43=$U$8),A43,"")&amp;" "&amp;IF(AND(C44=$Q$13,D44=$U$8),A44,"")&amp;" "&amp;IF(AND(C45=$Q$13,D45=$U$8),A45,"")&amp;" "&amp;IF(AND(C46=$Q$13,D46=$U$8),A46,"")&amp;" "&amp;IF(AND(C47=$Q$13,D47=$U$8),A47,"")&amp;" "&amp;IF(AND(C48=$Q$13,D48=$U$8),A48,"")&amp;" "&amp;IF(AND(C49=$Q$13,D49=$U$8),A49,"")&amp;" "&amp;IF(AND(C50=$Q$13,D50=$U$8),A50,"")&amp;" "&amp;IF(AND(C51=$Q$13,D51=$U$8),A51,"")&amp;" "&amp;IF(AND(C52=$Q$13,D52=$U$8),A52,"")&amp;" "&amp;IF(AND(C53=$Q$13,D53=$U$8),A53,"")&amp;" "&amp;IF(AND(C54=$Q$13,D54=$U$8),A54,"")&amp;" "&amp;IF(AND(C55=$Q$13,D55=$U$8),A55,"")&amp;" "&amp;IF(AND(C56=$Q$13,D56=$U$8),A56,"")&amp;" "&amp;IF(AND(C57=$Q$13,D57=$U$8),A57,"")&amp;" "&amp;IF(AND(C58=$Q$13,D58=$U$8),A58,"")&amp;" "&amp;IF(AND(C59=$Q$13,D59=$U$8),A59,"")&amp;" "&amp;IF(AND(C60=$Q$13,D60=$U$8),A60,"")</f>
        <v xml:space="preserve">                                R33                   </v>
      </c>
      <c r="M13" s="95" t="str">
        <f>+IF(AND(C9=$Q$13,D9=$V$8),A9,"")&amp;"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"&amp;IF(AND(C20=$Q$13,D20=$V$8),A20,"")&amp;" "&amp;IF(AND(C21=$Q$13,D21=$V$8),A21,"")&amp;" "&amp;IF(AND(C22=$Q$13,D22=$V$8),A22,"")&amp;" "&amp;IF(AND(C23=$Q$13,D23=$V$8),A23,"")&amp;" "&amp;IF(AND(C24=$Q$13,D24=$V$8),A24,"")&amp;" "&amp;IF(AND(C25=$Q$13,D25=$V$8),A25,"")&amp;" "&amp;IF(AND(C26=$Q$13,D26=$V$8),A26,"")&amp;" "&amp;IF(AND(C27=$Q$13,D27=$V$8),A27,"")&amp;" "&amp;IF(AND(C28=$Q$13,D28=$V$8),A28,"")&amp;" "&amp;IF(AND(C29=$Q$13,D29=$V$8),A29,"")&amp;" "&amp;IF(AND(C30=$Q$13,D30=$V$8),A30,"")&amp;" "&amp;IF(AND(C31=$Q$13,D31=$V$8),A31,"")&amp;" "&amp;IF(AND(C32=$Q$13,D32=$V$8),A32,"")&amp;" "&amp;IF(AND(C33=$Q$13,D33=$V$8),A33,"")&amp;" "&amp;IF(AND(C34=$Q$13,D34=$V$8),A34,"")&amp;" "&amp;IF(AND(C35=$Q$13,D35=$V$8),A35,"")&amp;" "&amp;IF(AND(C36=$Q$13,D36=$V$8),A36,"")&amp;" "&amp;IF(AND(C37=$Q$13,D37=$V$8),A37,"")&amp;" "&amp;IF(AND(C38=$Q$13,D38=$V$8),A38,"")&amp;" "&amp;IF(AND(C39=$Q$13,D39=$V$8),A39,"")&amp;" "&amp;IF(AND(C40=$Q$13,D40=$V$8),A40,"")&amp;" "&amp;IF(AND(C41=$Q$13,D41=$V$8),A41,"")&amp;" "&amp;IF(AND(C42=$Q$13,D42=$V$8),A42,"")&amp;" "&amp;IF(AND(C43=$Q$13,D43=$V$8),A43,"")&amp;" "&amp;IF(AND(C44=$Q$13,D44=$V$8),A44,"")&amp;" "&amp;IF(AND(C45=$Q$13,D45=$V$8),A45,"")&amp;" "&amp;IF(AND(C46=$Q$13,D46=$V$8),A46,"")&amp;" "&amp;IF(AND(C47=$Q$13,D47=$V$8),A47,"")&amp;" "&amp;IF(AND(C48=$Q$13,D48=$V$8),A48,"")&amp;" "&amp;IF(AND(C49=$Q$13,D49=$V$8),A49,"")&amp;" "&amp;IF(AND(C50=$Q$13,D50=$V$8),A50,"")&amp;" "&amp;IF(AND(C51=$Q$13,D51=$V$8),A51,"")&amp;" "&amp;IF(AND(C52=$Q$13,D52=$V$8),A52,"")&amp;" "&amp;IF(AND(C53=$Q$13,D53=$V$8),A53,"")&amp;" "&amp;IF(AND(C54=$Q$13,D54=$V$8),A54,"")&amp;" "&amp;IF(AND(C55=$Q$13,D55=$V$8),A55,"")&amp;" "&amp;IF(AND(C56=$Q$13,D56=$V$8),A56,"")&amp;" "&amp;IF(AND(C57=$Q$13,D57=$V$8),A57,"")&amp;" "&amp;IF(AND(C58=$Q$13,D58=$V$8),A58,"")&amp;" "&amp;IF(AND(C59=$Q$13,D59=$V$8),A59,"")&amp;" "&amp;IF(AND(C60=$Q$13,D60=$V$8),A60,"")</f>
        <v xml:space="preserve">                                                   </v>
      </c>
      <c r="N13" s="81"/>
      <c r="O13" s="674"/>
      <c r="P13" s="96">
        <v>0.2</v>
      </c>
      <c r="Q13" s="97" t="s">
        <v>264</v>
      </c>
      <c r="R13" s="92" t="s">
        <v>285</v>
      </c>
      <c r="S13" s="92" t="s">
        <v>285</v>
      </c>
      <c r="T13" s="93" t="s">
        <v>273</v>
      </c>
      <c r="U13" s="94" t="s">
        <v>283</v>
      </c>
      <c r="V13" s="95" t="s">
        <v>284</v>
      </c>
      <c r="Y13" s="65"/>
      <c r="Z13" s="65"/>
      <c r="AA13" s="77"/>
      <c r="AB13" s="87"/>
      <c r="AC13" s="88"/>
      <c r="AD13" s="85"/>
      <c r="AE13" s="85"/>
      <c r="AF13" s="85"/>
      <c r="AG13" s="98"/>
      <c r="AH13" s="85"/>
      <c r="AI13" s="77"/>
      <c r="AJ13" s="77"/>
    </row>
    <row r="14" spans="1:36" ht="66.75" customHeight="1" x14ac:dyDescent="0.2">
      <c r="A14" s="78" t="str">
        <f>'2 MAPA FINAL'!A41</f>
        <v>R6</v>
      </c>
      <c r="B14" s="305" t="str">
        <f>+'2 MAPA FINAL'!H41</f>
        <v xml:space="preserve">Posibilidad de afectación económica y reputacional por el incumplimiento de los lineamientos establecidos en el area de movilidad  debido a la omisión e inobservancia de dichos lineamientos lo que ocasiona el uso indebido a los vehiculos propios de la Corporación que prestan servicios de transporte a  funcionarios que ocupan empleos del nivel directivo y de algunas dependencias administrativas, en beneficio propio,  de terceros o particulares. </v>
      </c>
      <c r="C14" s="80" t="str">
        <f>+'2 MAPA FINAL'!O41</f>
        <v>Media</v>
      </c>
      <c r="D14" s="80" t="str">
        <f>+'2 MAPA FINAL'!W41</f>
        <v>Menor</v>
      </c>
      <c r="E14" s="302" t="str">
        <f>+IF(C14=$Q$9,IF(D14=$R$8,$R$9,IF(D14=$S$8,$S$9,IF(D14=$T$8,$T$9,IF(D14=$U$8,$U$9,IF(D14=$V$8,$V$9))))),IF(C14=$Q$10,IF(D14=$R$8,$R$10,IF(D14=$S$8,$S$10,IF(D14=$T$8,$T$10,IF(D14=$U$8,$U$10,IF(D14=$V$8,$V$10))))),IF(C14=$Q$11,IF(D14=$R$8,$R$11,IF(D14=$S$8,$S$11,IF(D14=$T$8,$T$11,IF(D14=$U$8,$U$11,IF(D14=$V$8,$V$11))))),IF(C14=$Q$12,IF(D14=$R$8,$R$12,IF(D14=$S$8,$S$12,IF(D14=$T$8,$T$12,IF(D14=$U$8,$U$12,IF(D14=$V$8,$V$12))))),IF(C14=$Q$13,IF(D14=$R$8,$R$13,IF(D14=$S$8,$S$13,IF(D14=$T$8,$T$13,IF(D14=$U$8,$U$13,IF(D14=$V$8,$V$13))))),"")))))</f>
        <v>Moderado</v>
      </c>
      <c r="F14" s="81"/>
      <c r="G14" s="81"/>
      <c r="H14" s="81"/>
      <c r="I14" s="81"/>
      <c r="J14" s="81"/>
      <c r="K14" s="81"/>
      <c r="L14" s="81"/>
      <c r="M14" s="81"/>
      <c r="N14" s="81"/>
      <c r="Y14" s="65"/>
      <c r="Z14" s="65"/>
      <c r="AA14" s="77"/>
      <c r="AB14" s="87"/>
      <c r="AC14" s="88"/>
      <c r="AD14" s="85"/>
      <c r="AE14" s="85"/>
      <c r="AF14" s="85"/>
      <c r="AG14" s="85"/>
      <c r="AH14" s="85"/>
      <c r="AI14" s="77"/>
      <c r="AJ14" s="77"/>
    </row>
    <row r="15" spans="1:36" ht="72.75" customHeight="1" x14ac:dyDescent="0.2">
      <c r="A15" s="78" t="str">
        <f>'2 MAPA FINAL'!A47</f>
        <v>R7</v>
      </c>
      <c r="B15" s="305" t="str">
        <f>+'2 MAPA FINAL'!H47</f>
        <v>Posibilidad de incumplimiento de los objetivos por el alto volumen de peticiones  ciudadanas recibidas a través de los diferentes canales de atención(presencial, virtual, web y telefónico) para su ingreso y registro en la plataforma   debido a la recepción de peticiones a través de múltiples canales de atención (presencial, virtual, web y telefónico), lo que puede dificultar su registro, respuesta y traslado dentro de los tiempos establecidos por la ley.
 lo que ocasiona el riesgo de incumplimiento en los términos legales para la atención y respuesta de las peticiones ciudadanas.</v>
      </c>
      <c r="C15" s="80" t="str">
        <f>+'2 MAPA FINAL'!O47</f>
        <v>Muy Alta</v>
      </c>
      <c r="D15" s="80" t="str">
        <f>+'2 MAPA FINAL'!W47</f>
        <v>Mayor</v>
      </c>
      <c r="E15" s="302" t="str">
        <f t="shared" si="0"/>
        <v>Alto</v>
      </c>
      <c r="F15" s="81"/>
      <c r="G15" s="81"/>
      <c r="H15" s="81"/>
      <c r="I15" s="81"/>
      <c r="J15" s="81"/>
      <c r="K15" s="81"/>
      <c r="L15" s="81"/>
      <c r="M15" s="81"/>
      <c r="N15" s="81"/>
      <c r="R15" s="69" t="s">
        <v>286</v>
      </c>
      <c r="T15" s="65"/>
      <c r="U15" s="65"/>
      <c r="V15" s="65"/>
      <c r="W15" s="65"/>
      <c r="X15" s="65"/>
      <c r="Y15" s="65"/>
      <c r="Z15" s="65"/>
      <c r="AA15" s="77"/>
      <c r="AB15" s="87"/>
      <c r="AC15" s="77"/>
      <c r="AD15" s="88"/>
      <c r="AE15" s="88"/>
      <c r="AF15" s="88"/>
      <c r="AG15" s="88"/>
      <c r="AH15" s="88"/>
      <c r="AI15" s="77"/>
      <c r="AJ15" s="77"/>
    </row>
    <row r="16" spans="1:36" ht="30.75" customHeight="1" x14ac:dyDescent="0.2">
      <c r="A16" s="78" t="str">
        <f>'2 MAPA FINAL'!A53</f>
        <v>R8</v>
      </c>
      <c r="B16" s="305" t="str">
        <f>+'2 MAPA FINAL'!H53</f>
        <v>Posibilidad de incumplimiento de los objetivos por el querer garantizar la atención oportuna, adecuada y trazable de las peticiones ciudadanas mediante la correcta asignación, registro y clasificación de las PQRS en el sistema Bogotá Te Escucha, a las áreas responsables.  debido a la falta de oportunidad en la respuesta por parte de las áreas responsables a las cuales se realiza el traslado de las peticiones ciudadanas a través del sistema Bogotá Te Escucha, lo que puede generar retrasos en la gestión dentro de los términos establecidos,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v>
      </c>
      <c r="C16" s="80" t="str">
        <f>+'2 MAPA FINAL'!O53</f>
        <v>Media</v>
      </c>
      <c r="D16" s="80" t="str">
        <f>+'2 MAPA FINAL'!W53</f>
        <v>Leve</v>
      </c>
      <c r="E16" s="302" t="str">
        <f t="shared" si="0"/>
        <v>Moderado</v>
      </c>
      <c r="F16" s="81"/>
      <c r="G16" s="81"/>
      <c r="H16" s="81"/>
      <c r="I16" s="81"/>
      <c r="J16" s="81"/>
      <c r="K16" s="81"/>
      <c r="L16" s="81"/>
      <c r="M16" s="81"/>
      <c r="N16" s="81"/>
      <c r="R16" s="99" t="s">
        <v>284</v>
      </c>
      <c r="T16" s="65"/>
      <c r="U16" s="65"/>
      <c r="V16" s="65"/>
      <c r="W16" s="65"/>
      <c r="X16" s="65"/>
      <c r="Y16" s="65"/>
      <c r="Z16" s="65"/>
      <c r="AA16" s="77"/>
      <c r="AB16" s="77"/>
      <c r="AC16" s="77"/>
      <c r="AD16" s="85"/>
      <c r="AE16" s="85"/>
      <c r="AF16" s="85"/>
      <c r="AG16" s="85"/>
      <c r="AH16" s="85"/>
      <c r="AI16" s="77"/>
      <c r="AJ16" s="77"/>
    </row>
    <row r="17" spans="1:36" ht="30.75" customHeight="1" x14ac:dyDescent="0.2">
      <c r="A17" s="78" t="str">
        <f>'2 MAPA FINAL'!A59</f>
        <v>R9</v>
      </c>
      <c r="B17" s="305" t="str">
        <f>+'2 MAPA FINAL'!H59</f>
        <v>Posibilidad de afectación económica y reputacional ejecución del plan institucional de capacitación y del plan de bienestar  la debilidad del control en la selección del participante en el programa de capacitación de bienestar personas que no cumplan con los requisitos</v>
      </c>
      <c r="C17" s="80" t="str">
        <f>+'2 MAPA FINAL'!O59</f>
        <v>Media</v>
      </c>
      <c r="D17" s="80" t="str">
        <f>+'2 MAPA FINAL'!W59</f>
        <v>Leve</v>
      </c>
      <c r="E17" s="302" t="str">
        <f t="shared" si="0"/>
        <v>Moderado</v>
      </c>
      <c r="F17" s="81"/>
      <c r="G17" s="81"/>
      <c r="H17" s="81"/>
      <c r="I17" s="81"/>
      <c r="J17" s="81"/>
      <c r="K17" s="81"/>
      <c r="L17" s="81"/>
      <c r="M17" s="81"/>
      <c r="N17" s="81"/>
      <c r="R17" s="82" t="s">
        <v>283</v>
      </c>
      <c r="S17" s="65"/>
      <c r="T17" s="65"/>
      <c r="U17" s="65"/>
      <c r="V17" s="65"/>
      <c r="W17" s="65"/>
      <c r="X17" s="65"/>
      <c r="Y17" s="65"/>
      <c r="Z17" s="65"/>
      <c r="AA17" s="77"/>
      <c r="AB17" s="77"/>
      <c r="AC17" s="77"/>
      <c r="AD17" s="85"/>
      <c r="AE17" s="85"/>
      <c r="AF17" s="85"/>
      <c r="AG17" s="85"/>
      <c r="AH17" s="85"/>
      <c r="AI17" s="77"/>
      <c r="AJ17" s="77"/>
    </row>
    <row r="18" spans="1:36" ht="30.75" customHeight="1" x14ac:dyDescent="0.2">
      <c r="A18" s="78" t="str">
        <f>'2 MAPA FINAL'!A65</f>
        <v>R10</v>
      </c>
      <c r="B18" s="305" t="str">
        <f>+'2 MAPA FINAL'!H65</f>
        <v>Posibilidad de afectación económica y reputacional beneficiar a un tercero  recibir documentos que no correspondan a los requisitos exigidos para la posesión de un funcionario originando sanciones, denuncias y/o reclamaciones</v>
      </c>
      <c r="C18" s="80" t="str">
        <f>+'2 MAPA FINAL'!O65</f>
        <v>Media</v>
      </c>
      <c r="D18" s="80" t="str">
        <f>+'2 MAPA FINAL'!W65</f>
        <v>Leve</v>
      </c>
      <c r="E18" s="302" t="str">
        <f t="shared" si="0"/>
        <v>Moderado</v>
      </c>
      <c r="F18" s="81"/>
      <c r="G18" s="81"/>
      <c r="H18" s="81"/>
      <c r="I18" s="81"/>
      <c r="J18" s="81"/>
      <c r="K18" s="81"/>
      <c r="L18" s="81"/>
      <c r="M18" s="81"/>
      <c r="N18" s="81"/>
      <c r="Q18" s="100"/>
      <c r="R18" s="86" t="s">
        <v>273</v>
      </c>
      <c r="S18" s="100"/>
      <c r="T18" s="100"/>
      <c r="U18" s="100"/>
      <c r="V18" s="100"/>
      <c r="W18" s="100"/>
      <c r="X18" s="100"/>
      <c r="Y18" s="100"/>
      <c r="Z18" s="100"/>
      <c r="AA18" s="77"/>
      <c r="AB18" s="77"/>
      <c r="AC18" s="101"/>
      <c r="AD18" s="101"/>
      <c r="AE18" s="101"/>
      <c r="AF18" s="101"/>
      <c r="AG18" s="101"/>
      <c r="AH18" s="101"/>
      <c r="AI18" s="77"/>
      <c r="AJ18" s="77"/>
    </row>
    <row r="19" spans="1:36" ht="30.75" customHeight="1" x14ac:dyDescent="0.2">
      <c r="A19" s="78" t="str">
        <f>+'2 MAPA FINAL'!A71</f>
        <v>R11</v>
      </c>
      <c r="B19" s="305" t="str">
        <f>+'2 MAPA FINAL'!H71</f>
        <v>Posibilidad de afectación económica y reputacional debilidad en el seguimiento de las obligaciones de reporte en la información financiera de los servidores de la Corporación  identificar un presunto incremento patrimonial de los servidores originando denuncias y/o sanciones.</v>
      </c>
      <c r="C19" s="80" t="str">
        <f>+'2 MAPA FINAL'!O71</f>
        <v>Media</v>
      </c>
      <c r="D19" s="80" t="str">
        <f>+'2 MAPA FINAL'!W77</f>
        <v>Moderado</v>
      </c>
      <c r="E19" s="302" t="str">
        <f t="shared" ref="E19:E57" si="1">+IF(C19=$Q$9,IF(D19=$R$8,$R$9,IF(D19=$S$8,$S$9,IF(D19=$T$8,$T$9,IF(D19=$U$8,$U$9,IF(D19=$V$8,$V$9))))),IF(C19=$Q$10,IF(D19=$R$8,$R$10,IF(D19=$S$8,$S$10,IF(D19=$T$8,$T$10,IF(D19=$U$8,$U$10,IF(D19=$V$8,$V$10))))),IF(C19=$Q$11,IF(D19=$R$8,$R$11,IF(D19=$S$8,$S$11,IF(D19=$T$8,$T$11,IF(D19=$U$8,$U$11,IF(D19=$V$8,$V$11))))),IF(C19=$Q$12,IF(D19=$R$8,$R$12,IF(D19=$S$8,$S$12,IF(D19=$T$8,$T$12,IF(D19=$U$8,$U$12,IF(D19=$V$8,$V$12))))),IF(C19=$Q$13,IF(D19=$R$8,$R$13,IF(D19=$S$8,$S$13,IF(D19=$T$8,$T$13,IF(D19=$U$8,$U$13,IF(D19=$V$8,$V$13))))),"")))))</f>
        <v>Moderado</v>
      </c>
      <c r="F19" s="81"/>
      <c r="G19" s="81"/>
      <c r="H19" s="81"/>
      <c r="I19" s="81"/>
      <c r="J19" s="81"/>
      <c r="K19" s="81"/>
      <c r="L19" s="81"/>
      <c r="M19" s="81"/>
      <c r="N19" s="81"/>
      <c r="Q19" s="100"/>
      <c r="R19" s="90" t="s">
        <v>285</v>
      </c>
      <c r="Y19" s="100"/>
      <c r="Z19" s="100"/>
      <c r="AA19" s="77"/>
      <c r="AB19" s="77"/>
      <c r="AC19" s="77"/>
      <c r="AD19" s="85"/>
      <c r="AE19" s="85"/>
      <c r="AF19" s="85"/>
      <c r="AG19" s="85"/>
      <c r="AH19" s="85"/>
      <c r="AI19" s="77"/>
      <c r="AJ19" s="77"/>
    </row>
    <row r="20" spans="1:36" ht="30.75" customHeight="1" x14ac:dyDescent="0.2">
      <c r="A20" s="78" t="str">
        <f>'2 MAPA FINAL'!A77</f>
        <v>R12</v>
      </c>
      <c r="B20" s="305" t="str">
        <f>+'2 MAPA FINAL'!H77</f>
        <v xml:space="preserve">Posibilidad de incumplimiento de los objetivos posibles inconsistencias en la elaboración de los actos administrativos para las situaciones administrativas: nombramientos, renuncias, insubsistencias, licencias y comisiones de servicio.   Información imprecisa, incompleta o inoportuna para la elaboración de los actos administrativos. generando incumplimiento del procedimiento establecido </v>
      </c>
      <c r="C20" s="80" t="str">
        <f>+'2 MAPA FINAL'!O77</f>
        <v>Media</v>
      </c>
      <c r="D20" s="80" t="str">
        <f>+'2 MAPA FINAL'!W77</f>
        <v>Moderado</v>
      </c>
      <c r="E20" s="302" t="str">
        <f t="shared" si="1"/>
        <v>Moderado</v>
      </c>
      <c r="F20" s="81"/>
      <c r="G20" s="81"/>
      <c r="H20" s="81"/>
      <c r="I20" s="81"/>
      <c r="J20" s="81"/>
      <c r="K20" s="81"/>
      <c r="L20" s="81"/>
      <c r="M20" s="81"/>
      <c r="N20" s="81"/>
      <c r="O20" s="102"/>
      <c r="P20" s="102"/>
      <c r="Q20" s="100"/>
      <c r="Y20" s="100"/>
      <c r="Z20" s="100"/>
      <c r="AA20" s="77"/>
      <c r="AB20" s="77"/>
      <c r="AC20" s="77"/>
      <c r="AD20" s="85"/>
      <c r="AE20" s="85"/>
      <c r="AF20" s="85"/>
      <c r="AG20" s="85"/>
      <c r="AH20" s="85"/>
      <c r="AI20" s="77"/>
      <c r="AJ20" s="77"/>
    </row>
    <row r="21" spans="1:36" ht="30.75" customHeight="1" x14ac:dyDescent="0.2">
      <c r="A21" s="78" t="str">
        <f>+'2 MAPA FINAL'!A83</f>
        <v>R13</v>
      </c>
      <c r="B21" s="305" t="str">
        <f>+'2 MAPA FINAL'!H83</f>
        <v>Posibilidad de afectación reputacional por evaluación del desempeño laboral para los funcionarios de carrera administrativa del Concejo de Bogotá, se de por fuera de los términos legales. a causa de incumplimiento del procedimiento y calendario de evaluación</v>
      </c>
      <c r="C21" s="399" t="str">
        <f>+'2 MAPA FINAL'!O83</f>
        <v>Media</v>
      </c>
      <c r="D21" s="399" t="str">
        <f>+'2 MAPA FINAL'!W83</f>
        <v>Leve</v>
      </c>
      <c r="E21" s="302" t="str">
        <f t="shared" si="1"/>
        <v>Moderado</v>
      </c>
      <c r="F21" s="81"/>
      <c r="G21" s="81"/>
      <c r="H21" s="81"/>
      <c r="I21" s="81"/>
      <c r="J21" s="81"/>
      <c r="K21" s="81"/>
      <c r="L21" s="81"/>
      <c r="M21" s="81"/>
      <c r="N21" s="81"/>
      <c r="O21" s="102"/>
      <c r="P21" s="102"/>
      <c r="Q21" s="103"/>
      <c r="Y21" s="100"/>
      <c r="Z21" s="100"/>
      <c r="AA21" s="77"/>
      <c r="AB21" s="98"/>
      <c r="AC21" s="98"/>
      <c r="AD21" s="98"/>
      <c r="AE21" s="98"/>
      <c r="AF21" s="98"/>
      <c r="AG21" s="98"/>
      <c r="AH21" s="85"/>
      <c r="AI21" s="77"/>
      <c r="AJ21" s="77"/>
    </row>
    <row r="22" spans="1:36" ht="30.75" customHeight="1" x14ac:dyDescent="0.2">
      <c r="A22" s="78" t="str">
        <f>+'2 MAPA FINAL'!A89</f>
        <v>R14</v>
      </c>
      <c r="B22" s="305" t="str">
        <f>+'2 MAPA FINAL'!H89</f>
        <v>Posibilidad de afectación económica y reputacional por reporte de accidente de trabajo en forma extemporánea a causa de El funcionario(a) o colaborador (practicante) que sufre el evento y no comunica el evento en forma oportuna</v>
      </c>
      <c r="C22" s="399" t="str">
        <f>+'2 MAPA FINAL'!O89</f>
        <v>Baja</v>
      </c>
      <c r="D22" s="399" t="str">
        <f>+'2 MAPA FINAL'!W89</f>
        <v>Menor</v>
      </c>
      <c r="E22" s="302" t="str">
        <f t="shared" si="1"/>
        <v>Moderado</v>
      </c>
      <c r="F22" s="81"/>
      <c r="G22" s="81"/>
      <c r="H22" s="81"/>
      <c r="I22" s="81"/>
      <c r="J22" s="81"/>
      <c r="K22" s="81"/>
      <c r="L22" s="81"/>
      <c r="M22" s="81"/>
      <c r="N22" s="81"/>
      <c r="O22" s="102"/>
      <c r="P22" s="102"/>
      <c r="AA22" s="77"/>
      <c r="AB22" s="104"/>
      <c r="AC22" s="104"/>
      <c r="AD22" s="104"/>
      <c r="AE22" s="104"/>
      <c r="AF22" s="104"/>
      <c r="AG22" s="104"/>
      <c r="AH22" s="85"/>
      <c r="AI22" s="77"/>
      <c r="AJ22" s="77"/>
    </row>
    <row r="23" spans="1:36" ht="30" customHeight="1" x14ac:dyDescent="0.2">
      <c r="A23" s="78" t="str">
        <f>+'2 MAPA FINAL'!A95</f>
        <v>R15</v>
      </c>
      <c r="B23" s="305" t="str">
        <f>+'2 MAPA FINAL'!H95</f>
        <v>Posibilidad de afectación reputacional por desactualización de las historias laborales de los servidores públicos del Concejo de Bogotá. a causa de las áreas productoras de documentos para los soportes de las historias laborales no los remiten oportunamente.</v>
      </c>
      <c r="C23" s="399" t="str">
        <f>+'2 MAPA FINAL'!O95</f>
        <v>Alta</v>
      </c>
      <c r="D23" s="399" t="str">
        <f>+'2 MAPA FINAL'!W95</f>
        <v>Leve</v>
      </c>
      <c r="E23" s="302" t="str">
        <f t="shared" si="1"/>
        <v>Moderado</v>
      </c>
      <c r="F23" s="81"/>
      <c r="G23" s="81"/>
      <c r="H23" s="81"/>
      <c r="I23" s="81"/>
      <c r="J23" s="81"/>
      <c r="K23" s="81"/>
      <c r="L23" s="81"/>
      <c r="M23" s="81"/>
      <c r="N23" s="81"/>
      <c r="O23" s="102"/>
      <c r="P23" s="102"/>
      <c r="AA23" s="77"/>
      <c r="AB23" s="98"/>
      <c r="AC23" s="98"/>
      <c r="AD23" s="98"/>
      <c r="AE23" s="98"/>
      <c r="AF23" s="98"/>
      <c r="AG23" s="98"/>
      <c r="AH23" s="85"/>
      <c r="AI23" s="77"/>
      <c r="AJ23" s="77"/>
    </row>
    <row r="24" spans="1:36" ht="30.75" customHeight="1" x14ac:dyDescent="0.2">
      <c r="A24" s="78" t="str">
        <f>+'2 MAPA FINAL'!A101</f>
        <v>R16</v>
      </c>
      <c r="B24" s="305" t="str">
        <f>+'2 MAPA FINAL'!H101</f>
        <v>Posibilidad de afectación económica y reputacional por Incumplimiento de los plazos para la respuesta a las solicitudes y peticiones de expedición de las Certificaciones Electrónicas de Tiempos Laborados CETIL a causa de Demora en el trámite de asignación de los roles por parte del Ministerio de Hacienda y Crédito Público</v>
      </c>
      <c r="C24" s="399" t="str">
        <f>+'2 MAPA FINAL'!O101</f>
        <v>Media</v>
      </c>
      <c r="D24" s="399" t="str">
        <f>+'2 MAPA FINAL'!W101</f>
        <v>Leve</v>
      </c>
      <c r="E24" s="302" t="str">
        <f t="shared" si="1"/>
        <v>Moderado</v>
      </c>
      <c r="F24" s="81"/>
      <c r="G24" s="81"/>
      <c r="H24" s="81"/>
      <c r="I24" s="81"/>
      <c r="J24" s="81"/>
      <c r="K24" s="81"/>
      <c r="L24" s="81"/>
      <c r="M24" s="81"/>
      <c r="N24" s="81"/>
      <c r="AA24" s="77"/>
      <c r="AB24" s="98"/>
      <c r="AC24" s="98"/>
      <c r="AD24" s="98"/>
      <c r="AE24" s="98"/>
      <c r="AF24" s="98"/>
      <c r="AG24" s="98"/>
      <c r="AH24" s="85"/>
      <c r="AI24" s="77"/>
      <c r="AJ24" s="77"/>
    </row>
    <row r="25" spans="1:36" ht="30.75" customHeight="1" x14ac:dyDescent="0.25">
      <c r="A25" s="78" t="str">
        <f>+'2 MAPA FINAL'!A107</f>
        <v>R17</v>
      </c>
      <c r="B25" s="305" t="str">
        <f>+'2 MAPA FINAL'!H107</f>
        <v>Posibilidad de afectación económica y reputacional por Liquidación errada a los aportes de seguridad social debido a que se presentaron retrasos o reprocesos en el registro de novedades de nómina. a causa de variaciones en los conceptos de liquidación</v>
      </c>
      <c r="C25" s="399" t="str">
        <f>+'2 MAPA FINAL'!O107</f>
        <v>Baja</v>
      </c>
      <c r="D25" s="399" t="str">
        <f>+'2 MAPA FINAL'!W107</f>
        <v>Leve</v>
      </c>
      <c r="E25" s="302" t="str">
        <f t="shared" si="1"/>
        <v>Bajo</v>
      </c>
      <c r="F25" s="81"/>
      <c r="G25" s="81"/>
      <c r="H25" s="81"/>
      <c r="I25" s="81"/>
      <c r="J25" s="81"/>
      <c r="K25" s="81"/>
      <c r="L25" s="81"/>
      <c r="M25" s="81"/>
      <c r="N25" s="81"/>
    </row>
    <row r="26" spans="1:36" ht="30.75" customHeight="1" x14ac:dyDescent="0.25">
      <c r="A26" s="78" t="str">
        <f>+'2 MAPA FINAL'!A113</f>
        <v>R18</v>
      </c>
      <c r="B26" s="305" t="str">
        <f>+'2 MAPA FINAL'!H113</f>
        <v>Posibilidad de afectación económica y reputacional por Retraso en el recobro de los dineros pagados por concepto de incapacidades, ante las EPS y las aseguradoras a causa de inconsistencias en el reporte de incapacidades por enfermedad general o de tipo profesional en los aplicativos del sistema de información de nómina y operador.</v>
      </c>
      <c r="C26" s="399" t="str">
        <f>+'2 MAPA FINAL'!O113</f>
        <v>Media</v>
      </c>
      <c r="D26" s="399" t="str">
        <f>+'2 MAPA FINAL'!W113</f>
        <v>Menor</v>
      </c>
      <c r="E26" s="302" t="str">
        <f t="shared" si="1"/>
        <v>Moderado</v>
      </c>
      <c r="F26" s="81"/>
      <c r="G26" s="81"/>
      <c r="H26" s="81"/>
      <c r="I26" s="81"/>
      <c r="J26" s="81"/>
      <c r="K26" s="81"/>
      <c r="L26" s="81"/>
      <c r="M26" s="81"/>
      <c r="N26" s="81"/>
    </row>
    <row r="27" spans="1:36" ht="30.75" customHeight="1" x14ac:dyDescent="0.25">
      <c r="A27" s="78" t="str">
        <f>+'2 MAPA FINAL'!A119</f>
        <v>R19</v>
      </c>
      <c r="B27" s="432" t="str">
        <f>+'2 MAPA FINAL'!H119</f>
        <v>Posibilidad de afectación reputacional  por la distorsión de la información que se comunica interna y externamente  debido a que la información recibida este incompleta lo que ocasiona que se transmitan mensajes erroneos afectando la imagen de la Corporación</v>
      </c>
      <c r="C27" s="429" t="str">
        <f>+'2 MAPA FINAL'!O119</f>
        <v>Muy Baja</v>
      </c>
      <c r="D27" s="429" t="str">
        <f>+'2 MAPA FINAL'!W119</f>
        <v>Menor</v>
      </c>
      <c r="E27" s="302" t="str">
        <f t="shared" si="1"/>
        <v>Bajo</v>
      </c>
      <c r="F27" s="81"/>
      <c r="G27" s="81"/>
      <c r="H27" s="81"/>
      <c r="I27" s="81"/>
      <c r="J27" s="81"/>
      <c r="K27" s="81"/>
      <c r="L27" s="81"/>
      <c r="M27" s="81"/>
      <c r="N27" s="81"/>
    </row>
    <row r="28" spans="1:36" ht="42.75" customHeight="1" x14ac:dyDescent="0.25">
      <c r="A28" s="78" t="s">
        <v>126</v>
      </c>
      <c r="B28" s="432" t="str">
        <f>+'2 MAPA FINAL'!H125</f>
        <v xml:space="preserve">Posibilidad de afectación reputacional  por el manejo inadecuado de divulgación de información a través de la Corporación    debido a la utilización del Concejo para favorecer a un tercero lo que ocaciona una afectación a la imagen institucional </v>
      </c>
      <c r="C28" s="429" t="str">
        <f>+'2 MAPA FINAL'!O125</f>
        <v>Alta</v>
      </c>
      <c r="D28" s="429" t="str">
        <f>+'2 MAPA FINAL'!W125</f>
        <v>Mayor</v>
      </c>
      <c r="E28" s="431" t="str">
        <f t="shared" si="1"/>
        <v>Alto</v>
      </c>
      <c r="F28" s="81"/>
      <c r="G28" s="81"/>
      <c r="H28" s="81"/>
      <c r="I28" s="81"/>
      <c r="J28" s="81"/>
      <c r="K28" s="81"/>
      <c r="L28" s="81"/>
      <c r="M28" s="81"/>
      <c r="N28" s="81"/>
    </row>
    <row r="29" spans="1:36" ht="43.5" customHeight="1" x14ac:dyDescent="0.25">
      <c r="A29" s="427" t="s">
        <v>632</v>
      </c>
      <c r="B29" s="432" t="str">
        <f>+'2 MAPA FINAL'!H131</f>
        <v xml:space="preserve">Posibilidad de incumplimiento de los objetivos  por la falta de control y seguimiento oportuno de los términos legales y etapas procesales en el trámite de las actuaciones disciplinarias debido a deficiencias en la planeación operativa, en la asignación adecuada de cargas laborales y en la implementación de herramientas efectivas de alerta y seguimiento </v>
      </c>
      <c r="C29" s="429" t="str">
        <f>+'2 MAPA FINAL'!O131</f>
        <v>Alta</v>
      </c>
      <c r="D29" s="429" t="str">
        <f>+'2 MAPA FINAL'!W131</f>
        <v>Moderado</v>
      </c>
      <c r="E29" s="431" t="str">
        <f t="shared" si="1"/>
        <v>Alto</v>
      </c>
      <c r="F29" s="61"/>
      <c r="G29" s="61"/>
      <c r="H29" s="61"/>
      <c r="I29" s="61"/>
      <c r="J29" s="61"/>
      <c r="K29" s="61"/>
      <c r="L29" s="61"/>
      <c r="M29" s="61"/>
      <c r="N29" s="61"/>
      <c r="Y29" s="66"/>
      <c r="Z29" s="66"/>
      <c r="AA29" s="66"/>
      <c r="AB29" s="66"/>
      <c r="AC29" s="66"/>
      <c r="AD29" s="61"/>
      <c r="AE29" s="61"/>
      <c r="AF29" s="61"/>
      <c r="AG29" s="61"/>
      <c r="AH29" s="61"/>
    </row>
    <row r="30" spans="1:36" ht="39" customHeight="1" x14ac:dyDescent="0.25">
      <c r="A30" s="427" t="s">
        <v>633</v>
      </c>
      <c r="B30" s="432" t="str">
        <f>+'2 MAPA FINAL'!H137</f>
        <v xml:space="preserve">Posibilidad de incumplimiento de los objetivos  por la omisión de los requisitos legales y formales exigidos en la práctica de las notificaciones disciplinarias o la utilización de canales no autorizados para su realización debido a la falta de capacitación del personal y a la ausencia de estandarización en los procedimientos de notificación y comunicaciones oficiales. </v>
      </c>
      <c r="C30" s="429" t="str">
        <f>+'2 MAPA FINAL'!O137</f>
        <v>Media</v>
      </c>
      <c r="D30" s="429" t="str">
        <f>+'2 MAPA FINAL'!W137</f>
        <v>Leve</v>
      </c>
      <c r="E30" s="431" t="str">
        <f t="shared" si="1"/>
        <v>Moderado</v>
      </c>
      <c r="F30" s="61"/>
      <c r="G30" s="61"/>
      <c r="H30" s="61"/>
      <c r="I30" s="61"/>
      <c r="J30" s="61"/>
      <c r="K30" s="61"/>
      <c r="L30" s="61"/>
      <c r="M30" s="61"/>
      <c r="N30" s="61"/>
      <c r="Y30" s="66"/>
      <c r="Z30" s="66"/>
      <c r="AA30" s="66"/>
      <c r="AB30" s="66"/>
      <c r="AC30" s="66"/>
      <c r="AD30" s="61"/>
      <c r="AE30" s="61"/>
      <c r="AF30" s="61"/>
      <c r="AG30" s="61"/>
      <c r="AH30" s="61"/>
    </row>
    <row r="31" spans="1:36" ht="19.5" customHeight="1" x14ac:dyDescent="0.25">
      <c r="A31" s="427" t="s">
        <v>634</v>
      </c>
      <c r="B31" s="432" t="str">
        <f>+'2 MAPA FINAL'!H143</f>
        <v xml:space="preserve">Posibilidad de incumplimiento de los objetivos  por la falta de definición y ejecución oportuna del plan probatorio dentro de las actuaciones disciplinarias adelantadas debido a una inadecuada valoración de las pruebas dentro del proceso disciplinario </v>
      </c>
      <c r="C31" s="429" t="str">
        <f>+'2 MAPA FINAL'!O143</f>
        <v>Media</v>
      </c>
      <c r="D31" s="429" t="str">
        <f>+'2 MAPA FINAL'!W143</f>
        <v>Menor</v>
      </c>
      <c r="E31" s="431" t="str">
        <f t="shared" si="1"/>
        <v>Moderado</v>
      </c>
      <c r="F31" s="61"/>
      <c r="G31" s="61"/>
      <c r="H31" s="61"/>
      <c r="I31" s="61"/>
      <c r="J31" s="61"/>
      <c r="K31" s="61"/>
      <c r="L31" s="61"/>
      <c r="M31" s="61"/>
      <c r="N31" s="61"/>
      <c r="Y31" s="66"/>
      <c r="Z31" s="66"/>
      <c r="AA31" s="66"/>
      <c r="AB31" s="66"/>
      <c r="AC31" s="66"/>
      <c r="AD31" s="61"/>
      <c r="AE31" s="61"/>
      <c r="AF31" s="61"/>
      <c r="AG31" s="61"/>
      <c r="AH31" s="61"/>
    </row>
    <row r="32" spans="1:36" ht="19.5" customHeight="1" x14ac:dyDescent="0.25">
      <c r="A32" s="427" t="s">
        <v>635</v>
      </c>
      <c r="B32" s="432" t="str">
        <f>+'2 MAPA FINAL'!H149</f>
        <v xml:space="preserve">Posibilidad de pérdida de confidencialidad por la vulneración de la reserva legal de las actuaciones disciplinarias, mediante la divulgación, suministro o transmisión de información del expediente debido a deficiencias en la cultura institucional de confidencialidad y en los controles internos para la protección de la información sometida a reserva legal dentro de las actuaciones disciplinarias </v>
      </c>
      <c r="C32" s="429" t="str">
        <f>+'2 MAPA FINAL'!O149</f>
        <v>Media</v>
      </c>
      <c r="D32" s="429" t="str">
        <f>+'2 MAPA FINAL'!W149</f>
        <v>Menor</v>
      </c>
      <c r="E32" s="431" t="str">
        <f t="shared" si="1"/>
        <v>Moderado</v>
      </c>
      <c r="F32" s="61"/>
      <c r="G32" s="61"/>
      <c r="H32" s="61"/>
      <c r="I32" s="61"/>
      <c r="J32" s="61"/>
      <c r="K32" s="61"/>
      <c r="L32" s="61"/>
      <c r="M32" s="61"/>
      <c r="N32" s="61"/>
      <c r="Y32" s="66"/>
      <c r="Z32" s="66"/>
      <c r="AA32" s="66"/>
      <c r="AB32" s="66"/>
      <c r="AC32" s="66"/>
      <c r="AD32" s="61"/>
      <c r="AE32" s="61"/>
      <c r="AF32" s="61"/>
      <c r="AG32" s="61"/>
      <c r="AH32" s="61"/>
    </row>
    <row r="33" spans="1:29" s="61" customFormat="1" ht="19.5" customHeight="1" x14ac:dyDescent="0.25">
      <c r="A33" s="427" t="s">
        <v>636</v>
      </c>
      <c r="B33" s="432" t="str">
        <f>+'2 MAPA FINAL'!H155</f>
        <v xml:space="preserve">Posibilidad de incumplimiento de los objetivos por la no adopción o actualización oportuna de los instrumentos institucionales de prevención y gestión del riesgo disciplinario debido a debilidades en la planeación estratégica y en el Plan Institucional del Prevención y Gestión del Riesgo Disciplinario </v>
      </c>
      <c r="C33" s="429" t="str">
        <f>+'2 MAPA FINAL'!O155</f>
        <v>Baja</v>
      </c>
      <c r="D33" s="429" t="str">
        <f>+'2 MAPA FINAL'!W155</f>
        <v>Menor</v>
      </c>
      <c r="E33" s="431" t="str">
        <f t="shared" si="1"/>
        <v>Moderado</v>
      </c>
      <c r="Y33" s="66"/>
      <c r="Z33" s="66"/>
      <c r="AA33" s="66"/>
      <c r="AB33" s="66"/>
      <c r="AC33" s="66"/>
    </row>
    <row r="34" spans="1:29" s="61" customFormat="1" ht="19.5" customHeight="1" x14ac:dyDescent="0.25">
      <c r="A34" s="427" t="s">
        <v>637</v>
      </c>
      <c r="B34" s="432" t="str">
        <f>+'2 MAPA FINAL'!H161</f>
        <v xml:space="preserve">Posibilidad de incumplimiento de los objetivos por la ausencia de gestión oportuna del impulso procesal y la acumulación de expedientes que genera demora en las actuaciones disciplinarias debido a deficiencias en el seguimiento y control de cargas procesales, que afectan el cumplimiento del deber funcional de impulso procesal y en la observancia de los principios de eficacia, celeridad y economía procesal </v>
      </c>
      <c r="C34" s="429" t="str">
        <f>+'2 MAPA FINAL'!O161</f>
        <v>Alta</v>
      </c>
      <c r="D34" s="429" t="str">
        <f>+'2 MAPA FINAL'!W161</f>
        <v>Moderado</v>
      </c>
      <c r="E34" s="431" t="str">
        <f t="shared" si="1"/>
        <v>Alto</v>
      </c>
      <c r="Y34" s="66"/>
      <c r="Z34" s="66"/>
      <c r="AA34" s="66"/>
      <c r="AB34" s="66"/>
      <c r="AC34" s="66"/>
    </row>
    <row r="35" spans="1:29" s="61" customFormat="1" ht="19.5" customHeight="1" x14ac:dyDescent="0.25">
      <c r="A35" s="427" t="s">
        <v>638</v>
      </c>
      <c r="B35" s="432" t="str">
        <f>+'2 MAPA FINAL'!H167</f>
        <v>Posibilidad de incumplimiento de los objetivos por la adopción de decisión de inhibición de queja sin efectuar el análisis preliminar de verificación de hechos, competencia y requisitos legales exigidos por el Código General Disciplinario debido a deficiencias en la aplicación e interpretación de la normativa vigente que rige la etapa preliminar de la actuación disciplinaria, así como en la revisión de las decisiones de inhibición.” lo que ocasiona dilaciones en el trámite de las actuaciones disciplinarias, incremento en la carga y acumulación de expedientes, riesgo de vencimiento de términos y eventual prescripción de la acción disciplinaria, afectación de los principios de celeridad, eficacia y economía procesal, así como la posible configuración de responsabilidad disciplinaria por incumplimiento del deber funcional de impulso procesal.</v>
      </c>
      <c r="C35" s="429" t="str">
        <f>+'2 MAPA FINAL'!O167</f>
        <v>Media</v>
      </c>
      <c r="D35" s="429" t="str">
        <f>+'2 MAPA FINAL'!W167</f>
        <v>Moderado</v>
      </c>
      <c r="E35" s="431" t="str">
        <f t="shared" si="1"/>
        <v>Moderado</v>
      </c>
      <c r="Y35" s="66"/>
      <c r="Z35" s="66"/>
      <c r="AA35" s="66"/>
      <c r="AB35" s="66"/>
      <c r="AC35" s="66"/>
    </row>
    <row r="36" spans="1:29" ht="60" customHeight="1" x14ac:dyDescent="0.25">
      <c r="A36" s="427" t="s">
        <v>639</v>
      </c>
      <c r="B36" s="432" t="str">
        <f>+'2 MAPA FINAL'!H173</f>
        <v>Posibilidad de afectación reputacional por factores externos (medidas a nivel nacional entorno a ajustes salariales) debido a factores Exernos diferencia entre programación IPC vs incrementos reales lo que ocasional desfinanciación de cuenta 01</v>
      </c>
      <c r="C36" s="429" t="str">
        <f>+'2 MAPA FINAL'!O173</f>
        <v>Muy Baja</v>
      </c>
      <c r="D36" s="429" t="str">
        <f>+'2 MAPA FINAL'!W173</f>
        <v>Menor</v>
      </c>
      <c r="E36" s="431" t="str">
        <f t="shared" si="1"/>
        <v>Bajo</v>
      </c>
    </row>
    <row r="37" spans="1:29" ht="60" customHeight="1" x14ac:dyDescent="0.25">
      <c r="A37" s="427" t="s">
        <v>640</v>
      </c>
      <c r="B37" s="432" t="str">
        <f>+'2 MAPA FINAL'!H179</f>
        <v>Posibilidad de afectación reputacional por entrega incompleta o tardía de la información financiera por parte de las áreas responsables debido a la falta de una estructura clara de control y seguimiento sobre los procesos de recolección, validación y consolidación de la información financiera lo que ocasiona la entrega tardía, incompleta o con errores de la información financiera por parte de las áreas responsables</v>
      </c>
      <c r="C37" s="429" t="str">
        <f>+'2 MAPA FINAL'!O179</f>
        <v>Baja</v>
      </c>
      <c r="D37" s="429" t="str">
        <f>+'2 MAPA FINAL'!W179</f>
        <v>Menor</v>
      </c>
      <c r="E37" s="431" t="str">
        <f t="shared" si="1"/>
        <v>Moderado</v>
      </c>
    </row>
    <row r="38" spans="1:29" ht="60" customHeight="1" x14ac:dyDescent="0.25">
      <c r="A38" s="427" t="s">
        <v>641</v>
      </c>
      <c r="B38" s="432" t="str">
        <f>+'2 MAPA FINAL'!H185</f>
        <v>Posibilidad de afectación reputacional por la rotacion de  funcionarios  debido a la desactualizacion de los procedimientos de gestion financiera y la no observancia del procedimiento de entrega del puesto de trabajo (acta) lo que ocasiona el incumplimiento de los requisitos de publicación de información financiera en el link de transparencia, generando riesgo de  afectación de la imagen institucional</v>
      </c>
      <c r="C38" s="429" t="str">
        <f>+'2 MAPA FINAL'!O185</f>
        <v>Baja</v>
      </c>
      <c r="D38" s="429" t="str">
        <f>+'2 MAPA FINAL'!W185</f>
        <v>Menor</v>
      </c>
      <c r="E38" s="431" t="str">
        <f t="shared" si="1"/>
        <v>Moderado</v>
      </c>
    </row>
    <row r="39" spans="1:29" ht="60" customHeight="1" x14ac:dyDescent="0.25">
      <c r="A39" s="427" t="s">
        <v>642</v>
      </c>
      <c r="B39" s="432" t="str">
        <f>+'2 MAPA FINAL'!H191</f>
        <v>Posibilidad de afectación reputacional por el mal diligenciamiento de los formatos por parte delos contratistas debido a la falta de lineamientos actualizado para contratistas (OPS) lo que ocasiona demora en la radicación de cuentas en la SDH</v>
      </c>
      <c r="C39" s="429" t="str">
        <f>+'2 MAPA FINAL'!O191</f>
        <v>Baja</v>
      </c>
      <c r="D39" s="429" t="str">
        <f>+'2 MAPA FINAL'!W191</f>
        <v>Leve</v>
      </c>
      <c r="E39" s="431" t="str">
        <f t="shared" si="1"/>
        <v>Bajo</v>
      </c>
    </row>
    <row r="40" spans="1:29" ht="60" customHeight="1" x14ac:dyDescent="0.25">
      <c r="A40" s="427" t="s">
        <v>643</v>
      </c>
      <c r="B40" s="432" t="str">
        <f>+'2 MAPA FINAL'!H197</f>
        <v xml:space="preserve">Posibilidad de afectación económica y reputacional por la no entrega oportuna o incompleta de la información por parte de las dependencias de la Corporación. debido a que no se reciban los insumos requeridos por la Dirección Jurídica y asi evitar el vencimiento de los términos  en los productos del proceso (Conceptos, respuesta a acciones judiciales, cobro persuasivo). </v>
      </c>
      <c r="C40" s="429" t="str">
        <f>+'2 MAPA FINAL'!O197</f>
        <v>Media</v>
      </c>
      <c r="D40" s="429" t="str">
        <f>+'2 MAPA FINAL'!W197</f>
        <v>Moderado</v>
      </c>
      <c r="E40" s="431" t="str">
        <f t="shared" si="1"/>
        <v>Moderado</v>
      </c>
    </row>
    <row r="41" spans="1:29" ht="60" customHeight="1" x14ac:dyDescent="0.25">
      <c r="A41" s="427" t="s">
        <v>644</v>
      </c>
      <c r="B41" s="432" t="str">
        <f>+'2 MAPA FINAL'!H203</f>
        <v>Posibilidad de incumplimiento de los objetivos  institucionales relacionados con el acuerdo 977 por la ausencia de lineamientos de innovación ajustados a la naturaleza y competencias del Concejo de Bogotá D.C. debido a la desarticulación entre las iniciativas de innovación y la misionalidad de la Corporación lo que ocasiona una percepción desfavorable por parte de la ciudadanía respecto a la eficacia en el ejercicio de sus funciones.</v>
      </c>
      <c r="C41" s="429" t="str">
        <f>+'2 MAPA FINAL'!O203</f>
        <v>Muy Baja</v>
      </c>
      <c r="D41" s="429" t="str">
        <f>+'2 MAPA FINAL'!W203</f>
        <v>Mayor</v>
      </c>
      <c r="E41" s="431" t="str">
        <f t="shared" si="1"/>
        <v>Alto</v>
      </c>
    </row>
    <row r="42" spans="1:29" ht="60" customHeight="1" x14ac:dyDescent="0.25">
      <c r="A42" s="427" t="s">
        <v>645</v>
      </c>
      <c r="B42" s="432" t="str">
        <f>+'2 MAPA FINAL'!H209</f>
        <v>Posibilidad de incumplimiento de los objetivos por las debilidades en el cumplimiento de los propósitos de mejora del Sistema de Control Interno debido a debilidades en la formulación de acciones que subsanen las  No Conformidades y recomendaciones generadas en los Informes de Auditoría Internas y Seguimiento comunicados por la Oficina de Control Interno.  lo que ocasiona la ausencia de mejora continua</v>
      </c>
      <c r="C42" s="429" t="str">
        <f>+'2 MAPA FINAL'!O209</f>
        <v>Baja</v>
      </c>
      <c r="D42" s="429" t="str">
        <f>+'2 MAPA FINAL'!W209</f>
        <v>Menor</v>
      </c>
      <c r="E42" s="431" t="str">
        <f t="shared" si="1"/>
        <v>Moderado</v>
      </c>
    </row>
    <row r="43" spans="1:29" ht="60" customHeight="1" x14ac:dyDescent="0.25">
      <c r="A43" s="427" t="s">
        <v>646</v>
      </c>
      <c r="B43" s="432" t="str">
        <f>+'2 MAPA FINAL'!H215</f>
        <v>Posibilidad de incumplimiento de los objetivos por las falencias en la determinación de los requerimientos que deben cumplir las auditorías internas debido a que los temas a cubrir en la vigencia no están claramente definidos.  lo que ocasiona que no se cubran todos los requerimientos que son insumo para los diferentes informes que debe elaborar  la OCI</v>
      </c>
      <c r="C43" s="429" t="str">
        <f>+'2 MAPA FINAL'!O215</f>
        <v>Muy Baja</v>
      </c>
      <c r="D43" s="429" t="str">
        <f>+'2 MAPA FINAL'!W215</f>
        <v>Menor</v>
      </c>
      <c r="E43" s="431" t="str">
        <f t="shared" si="1"/>
        <v>Bajo</v>
      </c>
    </row>
    <row r="44" spans="1:29" ht="60" customHeight="1" x14ac:dyDescent="0.25">
      <c r="A44" s="427" t="s">
        <v>647</v>
      </c>
      <c r="B44" s="432" t="str">
        <f>+'2 MAPA FINAL'!H221</f>
        <v xml:space="preserve">Posibilidad de pérdida de disponibilidad por pérdida de la disponibilidad de la información provocada por un acceso no autorizado a la red del Concejo de Bogotá,  debido a:                                                                                 1. Reprocesos.
2. Alta ocurrencia de incidentes de seguridad de la información.
3. Pérdida total o parcial de la información.
4. Fuga de la información. lo que ocasiona que la administración de red
(Soporte y Mantenimiento)
Acceso no autorizado en servidores o redes de la entidad, pueda exponer datos sensibles, personales o estratégicos. Esto viola políticas de seguridad y la Ley 1581 de 2012.
</v>
      </c>
      <c r="C44" s="429" t="str">
        <f>+'2 MAPA FINAL'!O221</f>
        <v>Baja</v>
      </c>
      <c r="D44" s="429" t="str">
        <f>+'2 MAPA FINAL'!W221</f>
        <v>Mayor</v>
      </c>
      <c r="E44" s="431" t="str">
        <f t="shared" si="1"/>
        <v>Alto</v>
      </c>
    </row>
    <row r="45" spans="1:29" ht="60" customHeight="1" x14ac:dyDescent="0.25">
      <c r="A45" s="427" t="s">
        <v>648</v>
      </c>
      <c r="B45" s="432" t="str">
        <f>+'2 MAPA FINAL'!H227</f>
        <v>Posibilidad de pérdida de disponibilidad por pérdida de la disponibilidad de la información, sistemas de información y servicios almacenados y procesados en el hardware (servidores, dispositivos de red y seguridad) ubicados en el datacenter y la Nube debido a fallas técnicas,  debido a:                                                                                                                                                                                                                        1. Incidentes de seguridad de la información.
2. Pérdida total o parcial de la información.
3. Fuga de información. lo que ocasiona la imposibilidad de acceder o utilizar datos críticos, aplicaciones y servicios alojados en servidores y dispositivos de red cuando son necesarios, provocada por averías físicas, errores de software, problemas de suministro eléctrico o fallos en la infraestructura tecnológica</v>
      </c>
      <c r="C45" s="429" t="str">
        <f>+'2 MAPA FINAL'!O227</f>
        <v>Baja</v>
      </c>
      <c r="D45" s="429" t="str">
        <f>+'2 MAPA FINAL'!W227</f>
        <v>Mayor</v>
      </c>
      <c r="E45" s="431" t="str">
        <f t="shared" si="1"/>
        <v>Alto</v>
      </c>
    </row>
    <row r="46" spans="1:29" ht="60" customHeight="1" x14ac:dyDescent="0.25">
      <c r="A46" s="427" t="s">
        <v>649</v>
      </c>
      <c r="B46" s="432" t="str">
        <f>+'2 MAPA FINAL'!H233</f>
        <v>Posibilidad de pérdida de disponibilidad  por pérdida de la integridad, confidencialidad y disponibilidad de la información física manejada por los procesos del Concejo de Bogotá. debido a:                                                                                                                                                                                                                                                                                                        1. Incumplimientos legales y/o contractuales. 
2. Pérdida de la cultura organizacional en materia de seguridad de la información. 
3. Alto nivel de incidentes de seguridad de la información. lo que ocasiona riesgo crítico que implica el acceso no autorizado, alteración o destrucción de documentos, expedientes y archivos físicos. Afecta la toma de decisiones, la transparencia y la confianza en los procesos legislativos y administrativos de la corporación</v>
      </c>
      <c r="C46" s="429" t="str">
        <f>+'2 MAPA FINAL'!O233</f>
        <v>Baja</v>
      </c>
      <c r="D46" s="429" t="str">
        <f>+'2 MAPA FINAL'!W233</f>
        <v>Mayor</v>
      </c>
      <c r="E46" s="431" t="str">
        <f t="shared" si="1"/>
        <v>Alto</v>
      </c>
    </row>
    <row r="47" spans="1:29" ht="60" customHeight="1" x14ac:dyDescent="0.25">
      <c r="A47" s="427" t="s">
        <v>650</v>
      </c>
      <c r="B47" s="432" t="str">
        <f>+'2 MAPA FINAL'!H239</f>
        <v>Posibilidad de pérdida de disponibilidad por pérdida de la integridad, confidencialidad y disponibilidad de la información y equipos de cómputo debido a la falta de controles de acceso físico para el ingreso al Concejo de Bogotá,  debido a:                                                                                                                                                                                                          1. Fuga de información.
2. Demoras y/o interrupciones de los servicios tecnológicos.
3. Pérdida total/parcial de información.
 lo que ocasiona falta de controles de acceso físico en el Concejo de Bogotá se refiere a un riesgo operativo crítico. Esto significa que, al no haber barreras adecuadas (vigilancia, registro, credenciales) para el ingreso de personas, se facilita el acceso no autorizado a los espacios donde residen los datos sensibles, equipos de cómputo y documentación oficial de la Corporación</v>
      </c>
      <c r="C47" s="429" t="str">
        <f>+'2 MAPA FINAL'!O239</f>
        <v>Baja</v>
      </c>
      <c r="D47" s="429" t="str">
        <f>+'2 MAPA FINAL'!W239</f>
        <v>Mayor</v>
      </c>
      <c r="E47" s="431" t="str">
        <f t="shared" si="1"/>
        <v>Alto</v>
      </c>
    </row>
    <row r="48" spans="1:29" ht="60" customHeight="1" x14ac:dyDescent="0.25">
      <c r="A48" s="427" t="s">
        <v>651</v>
      </c>
      <c r="B48" s="432" t="str">
        <f>+'2 MAPA FINAL'!H245</f>
        <v>Posibilidad de pérdida de confidencialidad por el incumplimiento por parte de los colaboradores de las políticas y linamientos bajo la normatividad vigente de seguridad de la información definidas por el Concejo de Bogotá. debido a:                                                                                                                                                                                     1. Incumplimientos legales y/o contractuales. 
2. Pérdida de la cultura organizacional en materia de seguridad de la información. 
3. Alto nivel de incidentes de seguridad de la información. lo que ocasiona el incumplimiento de políticas de seguridad de la información en el Concejo de Bogotá es la omisión o acción contraria a los lineamientos, normas y estándares (como ISO 27001) definidos para proteger la confidencialidad, integridad y disponibilidad de los datos institucionales por parte de funcionarios y contratistas. Esto conlleva riesgos legales y sanciones disciplinarias bajo la Ley.</v>
      </c>
      <c r="C48" s="429" t="str">
        <f>+'2 MAPA FINAL'!O245</f>
        <v>Baja</v>
      </c>
      <c r="D48" s="429" t="str">
        <f>+'2 MAPA FINAL'!W245</f>
        <v>Mayor</v>
      </c>
      <c r="E48" s="431" t="str">
        <f t="shared" si="1"/>
        <v>Alto</v>
      </c>
    </row>
    <row r="49" spans="1:5" ht="60" customHeight="1" x14ac:dyDescent="0.25">
      <c r="A49" s="427" t="s">
        <v>652</v>
      </c>
      <c r="B49" s="432" t="str">
        <f>+'2 MAPA FINAL'!H251</f>
        <v>Posibilidad de pérdida de disponibilidad por la pérdida de la confidencialidad, integridad y disponiblidad de la información almacenada y procesada por la infraestructura tecnológica del Concejo de Bogotá.  debido a:                                                                                                                                                                                                          1. Fuga de información.
2. Demoras y/o interrupciones de los servicios tecnológicos.
3. Pérdida total/parcial de información.
 lo que ocasiona acceso no autorizado o fuga de datos sensibles, personales o estratégicos, lo cual viola normativas como la Ley 1581 de 2012 y resguardos físicos de la corporación.</v>
      </c>
      <c r="C49" s="429" t="str">
        <f>+'2 MAPA FINAL'!O251</f>
        <v>Media</v>
      </c>
      <c r="D49" s="429" t="str">
        <f>+'2 MAPA FINAL'!W251</f>
        <v>Mayor</v>
      </c>
      <c r="E49" s="431" t="str">
        <f t="shared" si="1"/>
        <v>Alto</v>
      </c>
    </row>
    <row r="50" spans="1:5" ht="60" customHeight="1" x14ac:dyDescent="0.25">
      <c r="A50" s="427" t="s">
        <v>653</v>
      </c>
      <c r="B50" s="432" t="str">
        <f>+'2 MAPA FINAL'!H257</f>
        <v>Posibilidad de pérdida de disponibilidad por la firma de documentos digitales sin autorización previa por parte del personal de confianza de los jefes de área. debido a:                                                                                                                                                                                    1. Investigación y sanciones disciplinarias
2. Sanciones a la Agencia por parte de los entes de control
3. Deterioro de la imagen institucional
4. Extorción a propietario de las tierras
5. Entrega de predios a personas equivocadas.
 lo que ocasiona documentos digitales sin autorización previa por parte de personal de confianza (asistentes, secretarias, auxiliares) utilizando las credenciales del jefe de área es una práctica ilegal y de alto riesgo, clasificada como suplantación de identidad o falsedad documental.</v>
      </c>
      <c r="C50" s="429" t="str">
        <f>+'2 MAPA FINAL'!O257</f>
        <v>Baja</v>
      </c>
      <c r="D50" s="429" t="str">
        <f>+'2 MAPA FINAL'!W257</f>
        <v>Mayor</v>
      </c>
      <c r="E50" s="431" t="str">
        <f t="shared" si="1"/>
        <v>Alto</v>
      </c>
    </row>
    <row r="51" spans="1:5" ht="120" x14ac:dyDescent="0.25">
      <c r="A51" s="427" t="s">
        <v>654</v>
      </c>
      <c r="B51" s="432" t="str">
        <f>+'2 MAPA FINAL'!H263</f>
        <v>Posibilidad de pérdida de disponibilidad por la pédida de la disponibilidad de la información provocada por un acceso no autorizado a la red del Concejo de Bogotá debido a:                                                                                                                                                           1. Pérdida total o parcial de la información.
2. Demoras o interrupciones del servicio.
3. Alto nivel de incidentes de seguridad de la información.
 lo que ocasiona acceso no autorizado en el Concejo de Bogotá es un incidente de seguridad donde personas externas o internas sin autorización acceden a datos sensibles de la red corporativa.</v>
      </c>
      <c r="C51" s="429" t="str">
        <f>+'2 MAPA FINAL'!O263</f>
        <v>Baja</v>
      </c>
      <c r="D51" s="429" t="str">
        <f>+'2 MAPA FINAL'!W263</f>
        <v>Mayor</v>
      </c>
      <c r="E51" s="431" t="str">
        <f t="shared" si="1"/>
        <v>Alto</v>
      </c>
    </row>
    <row r="52" spans="1:5" ht="60" customHeight="1" x14ac:dyDescent="0.25">
      <c r="A52" s="427" t="s">
        <v>655</v>
      </c>
      <c r="B52" s="432" t="str">
        <f>+'2 MAPA FINAL'!H269</f>
        <v>Posibilidad de pérdida de disponibilidad por la pérdida de la disponibilidad de la información, sistemas de información y servicios almacenados y procesados en el hardware (servidores, dispositivos de red y seguridad) ubicados en el datacenter y la Nube debido a fallas técnicas. debido a:                                                                                                                                                                                                                                                                              1. Pérdida total o parcial de la información.
2. Demoras o interrupciones del servicio.
3. Alto nivel de incidentes de seguridad de la información.
 lo que ocasiona la pérdida de disponibilidad de la información, sistemas y servicios en datacenters y la Nube debido a fallas técnicas se define como la interrupción, ralentización o imposibilidad de acceder y utilizar los datos y recursos críticos de TI de una organización.</v>
      </c>
      <c r="C52" s="429" t="str">
        <f>+'2 MAPA FINAL'!O269</f>
        <v>Media</v>
      </c>
      <c r="D52" s="429" t="str">
        <f>+'2 MAPA FINAL'!W269</f>
        <v>Mayor</v>
      </c>
      <c r="E52" s="431" t="str">
        <f t="shared" si="1"/>
        <v>Alto</v>
      </c>
    </row>
    <row r="53" spans="1:5" ht="60" customHeight="1" x14ac:dyDescent="0.25">
      <c r="A53" s="427" t="s">
        <v>656</v>
      </c>
      <c r="B53" s="432" t="str">
        <f>+'2 MAPA FINAL'!H275</f>
        <v>Posibilidad de afectación reputacional  por la adopción y publicación extemporánea del Plan de Acción Cuatrienal y del Plan de Acción Anual,  debido a deficiencias en la formulación de metas, desarticulación entre las áreas involucradas y el incumplimiento de los tiempos normativos establecidos lo que puede generar actuaciones administrativas y/o disciplinarias derivadas del incumplimiento de las disposiciones aplicables para su formulación y divulgación.</v>
      </c>
      <c r="C53" s="429" t="str">
        <f>+'2 MAPA FINAL'!O275</f>
        <v>Muy Baja</v>
      </c>
      <c r="D53" s="429" t="str">
        <f>+'2 MAPA FINAL'!W275</f>
        <v>Moderado</v>
      </c>
      <c r="E53" s="431" t="str">
        <f t="shared" si="1"/>
        <v>Moderado</v>
      </c>
    </row>
    <row r="54" spans="1:5" ht="60" customHeight="1" x14ac:dyDescent="0.25">
      <c r="A54" s="427" t="s">
        <v>657</v>
      </c>
      <c r="B54" s="432" t="str">
        <f>+'2 MAPA FINAL'!H281</f>
        <v>Posibilidad de incumplimiento de los objetivos por la inobservancia de los términos,  debido a la publicación extemporánea de los proyectos de acuerdo, lo que causa retrasos en la discusión de los debates de los mismos.</v>
      </c>
      <c r="C54" s="429" t="str">
        <f>+'2 MAPA FINAL'!O281</f>
        <v>Baja</v>
      </c>
      <c r="D54" s="429" t="str">
        <f>+'2 MAPA FINAL'!W281</f>
        <v>Leve</v>
      </c>
      <c r="E54" s="431" t="str">
        <f t="shared" si="1"/>
        <v>Bajo</v>
      </c>
    </row>
    <row r="55" spans="1:5" ht="54" customHeight="1" x14ac:dyDescent="0.25">
      <c r="A55" s="427" t="s">
        <v>658</v>
      </c>
      <c r="B55" s="432" t="str">
        <f>+'2 MAPA FINAL'!H287</f>
        <v>Posibilidad de incumplimiento de los objetivos por la falta de mecanismos de verificación y control en el registro de ingreso de los funcionarios citados o sus delegados a la sesión, así como inconsistencias en el diligenciamiento manual de la planilla,  a causa del uso incorrecto de los formatos estandarizados, lo que ocasiona las inconsistencias en la trazabilidad y veracidad de la asistencia de los funcionarios.</v>
      </c>
      <c r="C55" s="429" t="str">
        <f>+'2 MAPA FINAL'!O287</f>
        <v>Media</v>
      </c>
      <c r="D55" s="429" t="str">
        <f>+'2 MAPA FINAL'!W287</f>
        <v>Leve</v>
      </c>
      <c r="E55" s="431" t="str">
        <f t="shared" si="1"/>
        <v>Moderado</v>
      </c>
    </row>
    <row r="56" spans="1:5" ht="60" customHeight="1" x14ac:dyDescent="0.25">
      <c r="A56" s="427" t="s">
        <v>659</v>
      </c>
      <c r="B56" s="432" t="str">
        <f>+'2 MAPA FINAL'!H293</f>
        <v>Posibilidad de afectación reputacional por el registro inexacto de la asistencia de los Honorables Concejales a las sesiones, debido a la no concordancia entre la certificación de asistencia y el registro biométrico / llamado a lista,  a causa de error humano o falla del sistema, lo que ocasiona la expedición de certificaciones de honorarios que no reflejan la asistencia real.</v>
      </c>
      <c r="C56" s="429" t="str">
        <f>+'2 MAPA FINAL'!O293</f>
        <v>Baja</v>
      </c>
      <c r="D56" s="429" t="str">
        <f>+'2 MAPA FINAL'!W293</f>
        <v>Mayor</v>
      </c>
      <c r="E56" s="431" t="str">
        <f t="shared" si="1"/>
        <v>Alto</v>
      </c>
    </row>
    <row r="57" spans="1:5" ht="60" customHeight="1" x14ac:dyDescent="0.25">
      <c r="A57" s="427" t="s">
        <v>660</v>
      </c>
      <c r="B57" s="432" t="str">
        <f>+'2 MAPA FINAL'!H299</f>
        <v xml:space="preserve">   </v>
      </c>
      <c r="C57" s="429" t="str">
        <f>+'2 MAPA FINAL'!O299</f>
        <v/>
      </c>
      <c r="D57" s="429" t="str">
        <f>+'2 MAPA FINAL'!W299</f>
        <v/>
      </c>
      <c r="E57" s="431" t="str">
        <f t="shared" si="1"/>
        <v/>
      </c>
    </row>
    <row r="58" spans="1:5" ht="60" customHeight="1" x14ac:dyDescent="0.25">
      <c r="A58" s="427" t="s">
        <v>661</v>
      </c>
      <c r="B58" s="432" t="str">
        <f>+'2 MAPA FINAL'!H305</f>
        <v xml:space="preserve">   </v>
      </c>
      <c r="C58" s="429" t="str">
        <f>+'2 MAPA FINAL'!O305</f>
        <v/>
      </c>
      <c r="D58" s="426" t="str">
        <f>+'2 MAPA FINAL'!W305</f>
        <v/>
      </c>
    </row>
    <row r="59" spans="1:5" ht="60" customHeight="1" x14ac:dyDescent="0.25">
      <c r="A59" s="427" t="s">
        <v>662</v>
      </c>
      <c r="B59" s="432" t="str">
        <f>+'2 MAPA FINAL'!H311</f>
        <v xml:space="preserve">   </v>
      </c>
      <c r="C59" s="429" t="str">
        <f>+'2 MAPA FINAL'!O311</f>
        <v/>
      </c>
      <c r="D59" s="426" t="str">
        <f>+'2 MAPA FINAL'!W311</f>
        <v/>
      </c>
    </row>
    <row r="60" spans="1:5" ht="60" customHeight="1" x14ac:dyDescent="0.25">
      <c r="A60" s="427" t="s">
        <v>663</v>
      </c>
      <c r="B60" s="432" t="str">
        <f>+'2 MAPA FINAL'!H317</f>
        <v xml:space="preserve">   </v>
      </c>
      <c r="C60" s="434" t="str">
        <f>+'2 MAPA FINAL'!O317</f>
        <v/>
      </c>
      <c r="D60" s="426" t="str">
        <f>+'2 MAPA FINAL'!W317</f>
        <v/>
      </c>
    </row>
    <row r="61" spans="1:5" x14ac:dyDescent="0.25">
      <c r="A61" s="427" t="s">
        <v>664</v>
      </c>
      <c r="B61" s="434" t="str">
        <f>+'2 MAPA FINAL'!H323</f>
        <v xml:space="preserve">   </v>
      </c>
      <c r="C61" s="434" t="str">
        <f>+'2 MAPA FINAL'!O323</f>
        <v/>
      </c>
      <c r="D61" s="426" t="str">
        <f>+'2 MAPA FINAL'!W323</f>
        <v/>
      </c>
    </row>
    <row r="62" spans="1:5" x14ac:dyDescent="0.25">
      <c r="A62" s="427" t="s">
        <v>665</v>
      </c>
      <c r="B62" s="434" t="str">
        <f>+'2 MAPA FINAL'!H329</f>
        <v xml:space="preserve">   </v>
      </c>
      <c r="C62" s="434" t="str">
        <f>+'2 MAPA FINAL'!O329</f>
        <v/>
      </c>
      <c r="D62" s="426" t="str">
        <f>+'2 MAPA FINAL'!W329</f>
        <v/>
      </c>
    </row>
    <row r="63" spans="1:5" x14ac:dyDescent="0.25">
      <c r="A63" s="427" t="s">
        <v>666</v>
      </c>
      <c r="B63" s="434" t="str">
        <f>+'2 MAPA FINAL'!H335</f>
        <v xml:space="preserve">   </v>
      </c>
      <c r="C63" s="434" t="str">
        <f>+'2 MAPA FINAL'!O335</f>
        <v/>
      </c>
      <c r="D63" s="426" t="str">
        <f>+'2 MAPA FINAL'!W335</f>
        <v/>
      </c>
    </row>
    <row r="64" spans="1:5" x14ac:dyDescent="0.25">
      <c r="A64" s="427" t="s">
        <v>667</v>
      </c>
      <c r="B64" s="434" t="str">
        <f>+'2 MAPA FINAL'!H341</f>
        <v xml:space="preserve">   </v>
      </c>
      <c r="C64" s="434" t="str">
        <f>+'2 MAPA FINAL'!O341</f>
        <v/>
      </c>
      <c r="D64" s="426" t="str">
        <f>+'2 MAPA FINAL'!W341</f>
        <v/>
      </c>
    </row>
    <row r="65" spans="1:4" x14ac:dyDescent="0.25">
      <c r="A65" s="427" t="s">
        <v>668</v>
      </c>
      <c r="B65" s="403" t="str">
        <f>+'2 MAPA FINAL'!H341</f>
        <v xml:space="preserve">   </v>
      </c>
      <c r="C65" s="403" t="str">
        <f>+'2 MAPA FINAL'!O341</f>
        <v/>
      </c>
      <c r="D65" s="66" t="str">
        <f>+'2 MAPA FINAL'!W341</f>
        <v/>
      </c>
    </row>
    <row r="66" spans="1:4" x14ac:dyDescent="0.25">
      <c r="A66" s="337">
        <f>+'2 MAPA FINAL'!A347</f>
        <v>0</v>
      </c>
      <c r="B66" s="403">
        <f>+'2 MAPA FINAL'!H347</f>
        <v>0</v>
      </c>
      <c r="C66" s="403">
        <f>+'2 MAPA FINAL'!O347</f>
        <v>0</v>
      </c>
      <c r="D66" s="66">
        <f>+'2 MAPA FINAL'!W347</f>
        <v>0</v>
      </c>
    </row>
    <row r="67" spans="1:4" x14ac:dyDescent="0.25">
      <c r="A67" s="337">
        <f>+'2 MAPA FINAL'!A353</f>
        <v>0</v>
      </c>
      <c r="B67" s="403">
        <f>+'2 MAPA FINAL'!H353</f>
        <v>0</v>
      </c>
      <c r="C67" s="403">
        <f>+'2 MAPA FINAL'!O353</f>
        <v>0</v>
      </c>
      <c r="D67" s="66">
        <f>+'2 MAPA FINAL'!W353</f>
        <v>0</v>
      </c>
    </row>
    <row r="68" spans="1:4" x14ac:dyDescent="0.25">
      <c r="A68" s="337">
        <f>+'2 MAPA FINAL'!A359</f>
        <v>0</v>
      </c>
      <c r="B68" s="403">
        <f>+'2 MAPA FINAL'!H359</f>
        <v>0</v>
      </c>
      <c r="C68" s="403">
        <f>+'2 MAPA FINAL'!O359</f>
        <v>0</v>
      </c>
      <c r="D68" s="66">
        <f>+'2 MAPA FINAL'!W359</f>
        <v>0</v>
      </c>
    </row>
    <row r="69" spans="1:4" x14ac:dyDescent="0.25">
      <c r="A69" s="337">
        <f>+'2 MAPA FINAL'!A365</f>
        <v>0</v>
      </c>
      <c r="B69" s="403">
        <f>+'2 MAPA FINAL'!H365</f>
        <v>0</v>
      </c>
      <c r="C69" s="403">
        <f>+'2 MAPA FINAL'!O365</f>
        <v>0</v>
      </c>
      <c r="D69" s="66">
        <f>+'2 MAPA FINAL'!W365</f>
        <v>0</v>
      </c>
    </row>
    <row r="70" spans="1:4" x14ac:dyDescent="0.25">
      <c r="A70" s="337">
        <f>+'2 MAPA FINAL'!A371</f>
        <v>0</v>
      </c>
      <c r="B70" s="403">
        <f>+'2 MAPA FINAL'!H371</f>
        <v>0</v>
      </c>
      <c r="C70" s="403">
        <f>+'2 MAPA FINAL'!O371</f>
        <v>0</v>
      </c>
      <c r="D70" s="66">
        <f>+'2 MAPA FINAL'!W371</f>
        <v>0</v>
      </c>
    </row>
    <row r="71" spans="1:4" x14ac:dyDescent="0.25">
      <c r="A71" s="337">
        <f>+'2 MAPA FINAL'!A377</f>
        <v>0</v>
      </c>
      <c r="B71" s="403">
        <f>+'2 MAPA FINAL'!H377</f>
        <v>0</v>
      </c>
      <c r="C71" s="403">
        <f>+'2 MAPA FINAL'!O377</f>
        <v>0</v>
      </c>
      <c r="D71" s="66">
        <f>+'2 MAPA FINAL'!W377</f>
        <v>0</v>
      </c>
    </row>
    <row r="72" spans="1:4" x14ac:dyDescent="0.25">
      <c r="A72" s="337">
        <f>+'2 MAPA FINAL'!A383</f>
        <v>0</v>
      </c>
      <c r="B72" s="403">
        <f>+'2 MAPA FINAL'!H383</f>
        <v>0</v>
      </c>
      <c r="C72" s="403">
        <f>+'2 MAPA FINAL'!O383</f>
        <v>0</v>
      </c>
      <c r="D72" s="66">
        <f>+'2 MAPA FINAL'!W383</f>
        <v>0</v>
      </c>
    </row>
    <row r="73" spans="1:4" x14ac:dyDescent="0.25">
      <c r="A73" s="337">
        <f>+'2 MAPA FINAL'!A389</f>
        <v>0</v>
      </c>
      <c r="B73" s="403">
        <f>+'2 MAPA FINAL'!H389</f>
        <v>0</v>
      </c>
      <c r="C73" s="403">
        <f>+'2 MAPA FINAL'!O389</f>
        <v>0</v>
      </c>
      <c r="D73" s="66">
        <f>+'2 MAPA FINAL'!W389</f>
        <v>0</v>
      </c>
    </row>
  </sheetData>
  <sheetProtection formatCells="0" formatColumns="0" formatRows="0" sort="0" autoFilter="0" pivotTables="0"/>
  <autoFilter ref="A8:AJ8">
    <filterColumn colId="27" showButton="0"/>
    <filterColumn colId="28" showButton="0"/>
    <filterColumn colId="29" showButton="0"/>
    <filterColumn colId="30" showButton="0"/>
    <filterColumn colId="31" showButton="0"/>
    <filterColumn colId="32" showButton="0"/>
  </autoFilter>
  <dataConsolidate/>
  <mergeCells count="10">
    <mergeCell ref="R6:V6"/>
    <mergeCell ref="A1:A2"/>
    <mergeCell ref="C7:E7"/>
    <mergeCell ref="O9:O13"/>
    <mergeCell ref="I7:M7"/>
    <mergeCell ref="G9:G13"/>
    <mergeCell ref="B1:B2"/>
    <mergeCell ref="G6:M6"/>
    <mergeCell ref="B4:D4"/>
    <mergeCell ref="B5:D5"/>
  </mergeCells>
  <conditionalFormatting sqref="C9:C20">
    <cfRule type="cellIs" dxfId="197" priority="26" operator="equal">
      <formula>$Q$13</formula>
    </cfRule>
    <cfRule type="cellIs" dxfId="196" priority="27" operator="equal">
      <formula>$Q$12</formula>
    </cfRule>
    <cfRule type="cellIs" dxfId="195" priority="28" operator="equal">
      <formula>$Q$11</formula>
    </cfRule>
    <cfRule type="cellIs" dxfId="194" priority="29" operator="equal">
      <formula>$Q$10</formula>
    </cfRule>
    <cfRule type="cellIs" dxfId="193" priority="30" operator="equal">
      <formula>$Q$9</formula>
    </cfRule>
  </conditionalFormatting>
  <conditionalFormatting sqref="D9:D27">
    <cfRule type="cellIs" dxfId="192" priority="21" operator="equal">
      <formula>$R$8</formula>
    </cfRule>
    <cfRule type="cellIs" dxfId="191" priority="22" operator="equal">
      <formula>$S$8</formula>
    </cfRule>
    <cfRule type="cellIs" dxfId="190" priority="23" operator="equal">
      <formula>$T$8</formula>
    </cfRule>
    <cfRule type="cellIs" dxfId="189" priority="24" operator="equal">
      <formula>$U$8</formula>
    </cfRule>
    <cfRule type="cellIs" dxfId="188" priority="25" operator="equal">
      <formula>$V$8</formula>
    </cfRule>
  </conditionalFormatting>
  <conditionalFormatting sqref="E9:E57">
    <cfRule type="cellIs" dxfId="187" priority="122" operator="equal">
      <formula>$R$16</formula>
    </cfRule>
    <cfRule type="cellIs" dxfId="186" priority="123" operator="equal">
      <formula>$R$17</formula>
    </cfRule>
    <cfRule type="cellIs" dxfId="185" priority="124" operator="equal">
      <formula>$R$18</formula>
    </cfRule>
    <cfRule type="cellIs" dxfId="184" priority="125" operator="equal">
      <formula>$R$19</formula>
    </cfRule>
  </conditionalFormatting>
  <conditionalFormatting sqref="C21:C54">
    <cfRule type="cellIs" dxfId="183" priority="16" operator="equal">
      <formula>$Q$13</formula>
    </cfRule>
    <cfRule type="cellIs" dxfId="182" priority="17" operator="equal">
      <formula>$Q$12</formula>
    </cfRule>
    <cfRule type="cellIs" dxfId="181" priority="18" operator="equal">
      <formula>$Q$11</formula>
    </cfRule>
    <cfRule type="cellIs" dxfId="180" priority="19" operator="equal">
      <formula>$Q$10</formula>
    </cfRule>
    <cfRule type="cellIs" dxfId="179" priority="20" operator="equal">
      <formula>$Q$9</formula>
    </cfRule>
  </conditionalFormatting>
  <conditionalFormatting sqref="D28:D54">
    <cfRule type="cellIs" dxfId="178" priority="11" operator="equal">
      <formula>$R$8</formula>
    </cfRule>
    <cfRule type="cellIs" dxfId="177" priority="12" operator="equal">
      <formula>$S$8</formula>
    </cfRule>
    <cfRule type="cellIs" dxfId="176" priority="13" operator="equal">
      <formula>$T$8</formula>
    </cfRule>
    <cfRule type="cellIs" dxfId="175" priority="14" operator="equal">
      <formula>$U$8</formula>
    </cfRule>
    <cfRule type="cellIs" dxfId="174" priority="15" operator="equal">
      <formula>$V$8</formula>
    </cfRule>
  </conditionalFormatting>
  <conditionalFormatting sqref="C55:C59">
    <cfRule type="cellIs" dxfId="173" priority="6" operator="equal">
      <formula>$Q$13</formula>
    </cfRule>
    <cfRule type="cellIs" dxfId="172" priority="7" operator="equal">
      <formula>$Q$12</formula>
    </cfRule>
    <cfRule type="cellIs" dxfId="171" priority="8" operator="equal">
      <formula>$Q$11</formula>
    </cfRule>
    <cfRule type="cellIs" dxfId="170" priority="9" operator="equal">
      <formula>$Q$10</formula>
    </cfRule>
    <cfRule type="cellIs" dxfId="169" priority="10" operator="equal">
      <formula>$Q$9</formula>
    </cfRule>
  </conditionalFormatting>
  <conditionalFormatting sqref="D55:D57">
    <cfRule type="cellIs" dxfId="168" priority="1" operator="equal">
      <formula>$R$8</formula>
    </cfRule>
    <cfRule type="cellIs" dxfId="167" priority="2" operator="equal">
      <formula>$S$8</formula>
    </cfRule>
    <cfRule type="cellIs" dxfId="166" priority="3" operator="equal">
      <formula>$T$8</formula>
    </cfRule>
    <cfRule type="cellIs" dxfId="165" priority="4" operator="equal">
      <formula>$U$8</formula>
    </cfRule>
    <cfRule type="cellIs" dxfId="164" priority="5" operator="equal">
      <formula>$V$8</formula>
    </cfRule>
  </conditionalFormatting>
  <dataValidations disablePrompts="1" count="3">
    <dataValidation type="list" allowBlank="1" showInputMessage="1" showErrorMessage="1" sqref="JB9:JH16">
      <formula1>#REF!</formula1>
    </dataValidation>
    <dataValidation allowBlank="1" showInputMessage="1" showErrorMessage="1" prompt="La probabilidad se encuentra determinada por una escala de 1 a 3, siendo 1 la menor probabilidad de ocurrencia del riesgo y 3 la mayor probabilidad de  ocurrencia." sqref="JA8"/>
    <dataValidation allowBlank="1" showInputMessage="1" showErrorMessage="1" prompt="Es la materialización del riesgo y las consecuencias de su aparición. Su escala es: 5 bajo impacto, 10 medio, 20 alto impacto._x000a_" sqref="JB8:JH8"/>
  </dataValidations>
  <printOptions horizontalCentered="1" verticalCentered="1"/>
  <pageMargins left="0.31496062992125984" right="0.27559055118110237" top="0.23622047244094491" bottom="0.15748031496062992" header="0" footer="0"/>
  <pageSetup paperSize="5"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4"/>
  <sheetViews>
    <sheetView showGridLines="0" zoomScaleNormal="85" workbookViewId="0">
      <pane xSplit="1" ySplit="8" topLeftCell="B15" activePane="bottomRight" state="frozen"/>
      <selection activeCell="A20" sqref="A20"/>
      <selection pane="topRight" activeCell="A20" sqref="A20"/>
      <selection pane="bottomLeft" activeCell="A20" sqref="A20"/>
      <selection pane="bottomRight" activeCell="B20" sqref="B20:G20"/>
    </sheetView>
  </sheetViews>
  <sheetFormatPr baseColWidth="10" defaultColWidth="14.42578125" defaultRowHeight="12.75" x14ac:dyDescent="0.25"/>
  <cols>
    <col min="1" max="1" width="11.42578125" style="61" customWidth="1"/>
    <col min="2" max="2" width="74.85546875" style="66" customWidth="1"/>
    <col min="3" max="4" width="13.42578125" style="66" customWidth="1"/>
    <col min="5" max="5" width="13" style="66" customWidth="1"/>
    <col min="6" max="6" width="16.42578125" style="66" customWidth="1"/>
    <col min="7" max="7" width="10.140625" style="110" customWidth="1"/>
    <col min="8" max="8" width="15.42578125" style="66" customWidth="1"/>
    <col min="9" max="9" width="10.140625" style="66" bestFit="1" customWidth="1"/>
    <col min="10" max="10" width="7.42578125" style="66" customWidth="1"/>
    <col min="11" max="11" width="14" style="66" customWidth="1"/>
    <col min="12" max="12" width="16.140625" style="66" customWidth="1"/>
    <col min="13" max="13" width="18.42578125" style="66" customWidth="1"/>
    <col min="14" max="14" width="12.42578125" style="66" customWidth="1"/>
    <col min="15" max="15" width="22.7109375" style="66" customWidth="1"/>
    <col min="16" max="16" width="12.42578125" style="66" customWidth="1"/>
    <col min="17" max="17" width="3.85546875" style="66" customWidth="1"/>
    <col min="18" max="18" width="4.85546875" style="61" customWidth="1"/>
    <col min="19" max="19" width="5.85546875" style="61" bestFit="1" customWidth="1"/>
    <col min="20" max="25" width="14" style="61" customWidth="1"/>
    <col min="26" max="30" width="11.42578125" style="61" customWidth="1"/>
    <col min="31" max="31" width="5.42578125" style="61" bestFit="1" customWidth="1"/>
    <col min="32" max="32" width="26.85546875" style="61" customWidth="1"/>
    <col min="33" max="37" width="22.85546875" style="66" customWidth="1"/>
    <col min="38" max="38" width="23.42578125" style="61" customWidth="1"/>
    <col min="39" max="266" width="11.42578125" style="61" customWidth="1"/>
    <col min="267" max="267" width="12.42578125" style="61" customWidth="1"/>
    <col min="268" max="268" width="47" style="61" customWidth="1"/>
    <col min="269" max="269" width="35" style="61" customWidth="1"/>
    <col min="270" max="16384" width="14.42578125" style="61"/>
  </cols>
  <sheetData>
    <row r="1" spans="1:39" s="49" customFormat="1" ht="36" customHeight="1" x14ac:dyDescent="0.2">
      <c r="A1" s="665"/>
      <c r="B1" s="664">
        <f>+'2 MAPA FINAL'!D1</f>
        <v>0</v>
      </c>
      <c r="C1" s="32" t="str">
        <f>+'2 MAPA FINAL'!E1</f>
        <v>Código</v>
      </c>
      <c r="D1" s="105"/>
      <c r="E1" s="105" t="str">
        <f>+'2 MAPA FINAL'!F1</f>
        <v>DES-FO-003</v>
      </c>
      <c r="F1" s="53"/>
      <c r="G1" s="1"/>
      <c r="H1" s="199">
        <f>+'2 MAPA FINAL'!$J$5</f>
        <v>0</v>
      </c>
      <c r="I1" s="212"/>
      <c r="J1" s="6"/>
      <c r="K1" s="6"/>
      <c r="AG1" s="50"/>
      <c r="AH1" s="50"/>
      <c r="AI1" s="50"/>
      <c r="AJ1" s="50"/>
      <c r="AK1" s="50"/>
    </row>
    <row r="2" spans="1:39" s="49" customFormat="1" ht="36" customHeight="1" x14ac:dyDescent="0.2">
      <c r="A2" s="665"/>
      <c r="B2" s="664"/>
      <c r="C2" s="32" t="str">
        <f>+'2 MAPA FINAL'!E2</f>
        <v>Versión:</v>
      </c>
      <c r="D2" s="105"/>
      <c r="E2" s="105" t="str">
        <f>+'2 MAPA FINAL'!F2</f>
        <v>07</v>
      </c>
      <c r="F2" s="53"/>
      <c r="H2" s="202">
        <f>+'2 MAPA FINAL'!$F$6</f>
        <v>0</v>
      </c>
      <c r="I2" s="200" t="str">
        <f>+IF('2 MAPA FINAL'!$H$6="","",'2 MAPA FINAL'!$H$6)</f>
        <v/>
      </c>
      <c r="J2" s="201" t="s">
        <v>95</v>
      </c>
      <c r="K2" s="198"/>
      <c r="L2" s="52"/>
      <c r="M2" s="52"/>
      <c r="N2" s="52"/>
      <c r="O2" s="52"/>
      <c r="P2" s="52"/>
      <c r="Q2" s="51"/>
      <c r="AG2" s="50"/>
      <c r="AH2" s="50"/>
      <c r="AI2" s="50"/>
      <c r="AJ2" s="50"/>
      <c r="AK2" s="50"/>
    </row>
    <row r="3" spans="1:39" s="49" customFormat="1" x14ac:dyDescent="0.2">
      <c r="A3" s="53"/>
      <c r="B3" s="51"/>
      <c r="C3" s="203"/>
      <c r="D3" s="203"/>
      <c r="E3" s="203"/>
      <c r="F3" s="53"/>
      <c r="G3" s="215"/>
      <c r="H3" s="215"/>
      <c r="I3" s="216"/>
      <c r="J3" s="217"/>
      <c r="K3" s="196"/>
      <c r="L3" s="52"/>
      <c r="M3" s="52"/>
      <c r="N3" s="52"/>
      <c r="O3" s="52"/>
      <c r="P3" s="52"/>
      <c r="Q3" s="51"/>
      <c r="AG3" s="50"/>
      <c r="AH3" s="50"/>
      <c r="AI3" s="50"/>
      <c r="AJ3" s="50"/>
      <c r="AK3" s="50"/>
    </row>
    <row r="4" spans="1:39" s="49" customFormat="1" ht="15" x14ac:dyDescent="0.2">
      <c r="A4" s="5" t="s">
        <v>93</v>
      </c>
      <c r="B4" s="650" t="str">
        <f>+IF('2 MAPA FINAL'!$D$5="","",'2 MAPA FINAL'!$D$5)</f>
        <v/>
      </c>
      <c r="C4" s="650"/>
      <c r="D4" s="650"/>
      <c r="E4" s="650"/>
      <c r="F4" s="405"/>
      <c r="G4" s="107"/>
      <c r="AG4" s="50"/>
      <c r="AH4" s="50"/>
      <c r="AI4" s="50"/>
      <c r="AJ4" s="50"/>
      <c r="AK4" s="50"/>
    </row>
    <row r="5" spans="1:39" s="49" customFormat="1" ht="30.75" thickBot="1" x14ac:dyDescent="0.25">
      <c r="A5" s="5" t="s">
        <v>244</v>
      </c>
      <c r="B5" s="650" t="str">
        <f>+IF('2 MAPA FINAL'!$F$5="","",'2 MAPA FINAL'!$F$5)</f>
        <v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v>
      </c>
      <c r="C5" s="651"/>
      <c r="D5" s="651"/>
      <c r="E5" s="651"/>
      <c r="F5" s="405"/>
      <c r="G5" s="107"/>
      <c r="AG5" s="50"/>
      <c r="AH5" s="50"/>
      <c r="AI5" s="50"/>
      <c r="AJ5" s="50"/>
      <c r="AK5" s="50"/>
    </row>
    <row r="6" spans="1:39" s="49" customFormat="1" ht="13.5" thickBot="1" x14ac:dyDescent="0.25">
      <c r="D6" s="53"/>
      <c r="E6" s="51"/>
      <c r="F6" s="203"/>
      <c r="G6" s="107"/>
      <c r="J6" s="675" t="s">
        <v>319</v>
      </c>
      <c r="K6" s="676"/>
      <c r="L6" s="676"/>
      <c r="M6" s="676"/>
      <c r="N6" s="676"/>
      <c r="O6" s="676"/>
      <c r="P6" s="677"/>
      <c r="S6" s="54"/>
      <c r="T6" s="55"/>
      <c r="U6" s="666" t="s">
        <v>168</v>
      </c>
      <c r="V6" s="666"/>
      <c r="W6" s="666"/>
      <c r="X6" s="666"/>
      <c r="Y6" s="667"/>
      <c r="AG6" s="50"/>
      <c r="AH6" s="50"/>
      <c r="AI6" s="50"/>
      <c r="AJ6" s="50"/>
      <c r="AK6" s="50"/>
    </row>
    <row r="7" spans="1:39" ht="12.95" customHeight="1" x14ac:dyDescent="0.25">
      <c r="A7" s="71"/>
      <c r="B7" s="71"/>
      <c r="C7" s="672" t="s">
        <v>320</v>
      </c>
      <c r="D7" s="672"/>
      <c r="E7" s="672"/>
      <c r="F7" s="672"/>
      <c r="G7" s="672"/>
      <c r="H7" s="108"/>
      <c r="I7" s="58"/>
      <c r="J7" s="59"/>
      <c r="K7" s="60"/>
      <c r="L7" s="666" t="s">
        <v>168</v>
      </c>
      <c r="M7" s="666"/>
      <c r="N7" s="666"/>
      <c r="O7" s="666"/>
      <c r="P7" s="667"/>
      <c r="Q7" s="58"/>
      <c r="S7" s="62"/>
      <c r="U7" s="63">
        <v>0.2</v>
      </c>
      <c r="V7" s="63">
        <v>0.4</v>
      </c>
      <c r="W7" s="63">
        <v>0.6</v>
      </c>
      <c r="X7" s="63">
        <v>0.8</v>
      </c>
      <c r="Y7" s="64">
        <v>1</v>
      </c>
      <c r="Z7" s="65"/>
      <c r="AA7" s="65"/>
      <c r="AB7" s="65"/>
      <c r="AC7" s="65"/>
      <c r="AD7" s="65"/>
      <c r="AE7" s="65"/>
      <c r="AF7" s="65"/>
    </row>
    <row r="8" spans="1:39" ht="71.25" customHeight="1" x14ac:dyDescent="0.2">
      <c r="A8" s="397" t="s">
        <v>250</v>
      </c>
      <c r="B8" s="397" t="s">
        <v>282</v>
      </c>
      <c r="C8" s="672" t="s">
        <v>149</v>
      </c>
      <c r="D8" s="672"/>
      <c r="E8" s="672" t="s">
        <v>321</v>
      </c>
      <c r="F8" s="672"/>
      <c r="G8" s="397" t="s">
        <v>322</v>
      </c>
      <c r="I8" s="58"/>
      <c r="J8" s="62"/>
      <c r="K8" s="71"/>
      <c r="L8" s="72" t="s">
        <v>266</v>
      </c>
      <c r="M8" s="72" t="s">
        <v>271</v>
      </c>
      <c r="N8" s="72" t="s">
        <v>273</v>
      </c>
      <c r="O8" s="72" t="s">
        <v>275</v>
      </c>
      <c r="P8" s="73" t="s">
        <v>278</v>
      </c>
      <c r="Q8" s="58"/>
      <c r="S8" s="62"/>
      <c r="T8" s="74"/>
      <c r="U8" s="75" t="s">
        <v>266</v>
      </c>
      <c r="V8" s="75" t="s">
        <v>271</v>
      </c>
      <c r="W8" s="75" t="s">
        <v>273</v>
      </c>
      <c r="X8" s="75" t="s">
        <v>275</v>
      </c>
      <c r="Y8" s="76" t="s">
        <v>278</v>
      </c>
      <c r="AB8" s="65"/>
      <c r="AC8" s="65"/>
      <c r="AD8" s="77"/>
      <c r="AE8" s="77"/>
      <c r="AF8" s="77"/>
      <c r="AG8" s="77"/>
      <c r="AH8" s="77"/>
      <c r="AI8" s="77"/>
      <c r="AJ8" s="77"/>
      <c r="AK8" s="77"/>
      <c r="AL8" s="77"/>
      <c r="AM8" s="77"/>
    </row>
    <row r="9" spans="1:39" ht="30.95" customHeight="1" x14ac:dyDescent="0.2">
      <c r="A9" s="302" t="str">
        <f>'2 MAPA FINAL'!A11</f>
        <v>R1</v>
      </c>
      <c r="B9" s="79" t="str">
        <f>+'2 MAPA FINAL'!H11</f>
        <v xml:space="preserve">Posibilidad de incumplimiento de los objetivos por daños en los documentos por las malas condiciones ambientales (humedad, temperatura).  a causa de las inadecuadas condiciones de almacenamiento  lo que ocasiona pérdida de información o documentos </v>
      </c>
      <c r="C9" s="63">
        <f>+'2 MAPA FINAL'!AM16</f>
        <v>0.42</v>
      </c>
      <c r="D9" s="398" t="str">
        <f>+IF(C9=0,"",IF(C9&lt;=$S$13,$T$13,IF(C9&lt;=$S$12,$T$12,IF(C9&lt;=$S$11,$T$11,IF(C9&lt;=$S$10,$T$10,IF(C9&lt;=$S$9,$T$9,""))))))</f>
        <v>Media</v>
      </c>
      <c r="E9" s="398">
        <f>+'2 MAPA FINAL'!AN16</f>
        <v>0.4</v>
      </c>
      <c r="F9" s="398" t="str">
        <f t="shared" ref="F9:F24" si="0">+IF(E9=0,"",IF(E9&lt;=$U$7,$U$8,IF(E9&lt;=$V$7,$V$8,IF(E9&lt;=$W$7,$W$8,IF(E9&lt;=$X$7,$X$8,IF(E9&lt;=$Y$7,$Y$8,""))))))</f>
        <v>Menor</v>
      </c>
      <c r="G9" s="79" t="str">
        <f t="shared" ref="G9:G56" si="1">+IF(D9=$T$9,IF(F9=$U$8,$U$9,IF(F9=$V$8,$V$9,IF(F9=$W$8,$W$9,IF(F9=$X$8,$X$9,IF(F9=$Y$8,$Y$9))))),IF(D9=$T$10,IF(F9=$U$8,$U$10,IF(F9=$V$8,$V$10,IF(F9=$W$8,$W$10,IF(F9=$X$8,$X$10,IF(F9=$Y$8,$Y$10))))),IF(D9=$T$11,IF(F9=$U$8,$U$11,IF(F9=$V$8,$V$11,IF(F9=$W$8,$W$11,IF(F9=$X$8,$X$11,IF(F9=$Y$8,$Y$11))))),IF(D9=$T$12,IF(F9=$U$8,$U$12,IF(F9=$V$8,$V$12,IF(F9=$W$8,$W$12,IF(F9=$X$8,$X$12,IF(F9=$Y$8,$Y$12))))),IF(D9=$T$13,IF(F9=$U$8,$U$13,IF(F9=$V$8,$V$13,IF(F9=$W$8,$W$13,IF(F9=$X$8,$X$13,IF(F9=$Y$8,$Y$13))))),"")))))</f>
        <v>Moderado</v>
      </c>
      <c r="I9" s="81"/>
      <c r="J9" s="658" t="s">
        <v>149</v>
      </c>
      <c r="K9" s="72" t="s">
        <v>277</v>
      </c>
      <c r="L9" s="82" t="str">
        <f>+IF(AND(D9=$T$9,F9=$U$8),A9,"")&amp;" "&amp;IF(AND(D10=$T$9,F10=$U$8),A10,"")&amp;" "&amp;IF(AND(D11=$T$9,F11=$U$8),A11,"")&amp;" "&amp;IF(AND(D12=$T$9,F12=$U$8),A12,"")&amp;" "&amp;IF(AND(D13=$T$9,F13=$U$8),A13,"")&amp;" "&amp;IF(AND(D14=$T$9,F14=$U$8),A14,"")&amp;" "&amp;IF(AND(D15=$T$9,F15=$U$8),A15,"")&amp;" "&amp;IF(AND(D16=$T$9,F16=$U$8),A16,"")&amp;" "&amp;IF(AND(D17=$T$9,F17=$U$8),A17,"")&amp;" "&amp;IF(AND(D18=$T$9,F18=$U$8),A18,"")&amp;" "&amp;IF(AND(D19=$T$9,F19=$U$8),A19,"")&amp;" "&amp;IF(AND(D20=$T$9,F20=$U$8),A20,"")&amp;" "&amp;IF(AND(D21=$T$9,F21=$U$8),A21,"")&amp;" "&amp;IF(AND(D22=$T$9,F22=$U$8),A22,"")&amp;" "&amp;IF(AND(D23=$T$9,F23=$U$8),A23,"")&amp;" "&amp;IF(AND(D24=$T$9,F24=$U$8),A24,"")&amp;" "&amp;IF(AND(D25=$T$9,F25=$U$8),A25,"")&amp;" "&amp;IF(AND(D26=$T$9,F26=$U$8),A26,"")&amp;" "&amp;IF(AND(D27=$T$9,F27=$U$8),A27,"")&amp;" "&amp;IF(AND(D28=$T$9,F28=$U$8),A28,"")&amp;" "&amp;IF(AND(D29=$T$9,F29=$U$8),A29,"")&amp;" "&amp;IF(AND(D30=$T$9,F30=$U$8),A30,"")&amp;" "&amp;IF(AND(D31=$T$9,F31=$U$8),A31,"")&amp;" "&amp;IF(AND(D32=$T$9,F32=$U$8),A32,"")&amp;" "&amp;IF(AND(D33=$T$9,F33=$U$8),A33,"")&amp;" "&amp;IF(AND(D34=$T$9,F34=$U$8),A34,"")&amp;" "&amp;IF(AND(D35=$T$9,F35=$U$8),A35,"")&amp;" "&amp;IF(AND(D36=$T$9,F36=$U$8),A36,"")&amp;" "&amp;IF(AND(D37=$T$9,F37=$U$8),A37,"")&amp;" "&amp;IF(AND(D38=$T$9,F38=$U$8),A38,"")&amp;" "&amp;IF(AND(D39=$T$9,F39=$U$8),A39,"")&amp;" "&amp;IF(AND(D40=$T$9,F40=$U$8),A40,"")&amp;" "&amp;IF(AND(D41=$T$9,F41=$U$8),A41,"")&amp;" "&amp;IF(AND(D42=$T$9,F42=$U$8),A42,"")&amp;" "&amp;IF(AND(D43=$T$9,F43=$U$8),A43,"")&amp;" "&amp;IF(AND(D44=$T$9,F44=$U$8),A44,"")&amp;" "&amp;IF(AND(D45=$T$9,F45=$U$8),A45,"")&amp;" "&amp;IF(AND(D46=$T$9,F46=$U$8),A46,"")&amp;" "&amp;IF(AND(D47=$T$9,F47=$U$8),A47,"")&amp;" "&amp;IF(AND(D48=$T$9,F48=$U$8),A48,"")&amp;" "&amp;IF(AND(D49=$T$9,F49=$U$8),A49,"")&amp;" "&amp;IF(AND(D50=$T$9,F50=$U$8),A50,"")&amp;" "&amp;IF(AND(D51=$T$9,F51=$U$8),A51,"")&amp;" "&amp;IF(AND(D52=$T$9,F52=$U$8),A52,"")&amp;" "&amp;IF(AND(D53=$T$9,F53=$U$8),A53,"")&amp;" "&amp;IF(AND(D54=$T$9,F54=$U$8),A54,"")&amp;" "&amp;IF(AND(D55=$T$9,F55=$U$8),A55,"")&amp;" "&amp;IF(AND(D56=$T$9,F56=$U$8),A56,"")&amp;" "&amp;IF(AND(D57=$T$9,F57=$U$8),A57,"")&amp;" "&amp;IF(AND(D58=$T$9,F58=$U$8),A58,"")&amp;" "&amp;IF(AND(D59=$T$9,F59=$U$8),A59,"")&amp;" "&amp;IF(AND(D60=$T$9,F60=$U$8),A60,"")</f>
        <v xml:space="preserve">                                                   </v>
      </c>
      <c r="M9" s="82" t="str">
        <f>+IF(AND(D9=$T$9,F9=$V$8),A9,"")&amp;" "&amp;IF(AND(D10=$T$9,F10=$V$8),A10,"")&amp;" "&amp;IF(AND(D11=$T$9,F11=$V$8),A11,"")&amp;" "&amp;IF(AND(D12=$T$9,F12=$V$8),A12,"")&amp;" "&amp;IF(AND(D13=$T$9,F13=$V$8),A13,"")&amp;" "&amp;IF(AND(D14=$T$9,F14=$V$8),A14,"")&amp;" "&amp;IF(AND(D15=$T$9,F15=$V$8),A15,"")&amp;" "&amp;IF(AND(D16=$T$9,F16=$V$8),A16,"")&amp;" "&amp;IF(AND(D17=$T$9,F17=$V$8),A17,"")&amp;" "&amp;IF(AND(D18=$T$9,F18=$V$8),A18,"")&amp;" "&amp;IF(AND(D19=$T$9,F19=$V$8),A19,"")&amp;" "&amp;IF(AND(D20=$T$9,F20=$V$8),A20,"")&amp;" "&amp;IF(AND(D21=$T$9,F21=$V$8),A21,"")&amp;" "&amp;IF(AND(D22=$T$9,F22=$V$8),A22,"")&amp;" "&amp;IF(AND(D23=$T$9,F23=$V$8),A23,"")&amp;" "&amp;IF(AND(D24=$T$9,F24=$V$8),A24,"")&amp;" "&amp;IF(AND(D25=$T$9,F25=$V$8),A25,"")&amp;" "&amp;IF(AND(D26=$T$9,F26=$V$8),A26,"")&amp;" "&amp;IF(AND(D27=$T$9,F27=$V$8),A27,"")&amp;" "&amp;IF(AND(D28=$T$9,F28=$V$8),A28,"")&amp;" "&amp;IF(AND(D29=$T$9,F29=$V$8),A29,"")&amp;" "&amp;IF(AND(D30=$T$9,F30=$V$8),A30,"")&amp;" "&amp;IF(AND(D31=$T$9,F31=$V$8),A31,"")&amp;" "&amp;IF(AND(D32=$T$9,F32=$V$8),A32,"")&amp;" "&amp;IF(AND(D33=$T$9,F33=$V$8),A33,"")&amp;" "&amp;IF(AND(D34=$T$9,F34=$V$8),A34,"")&amp;" "&amp;IF(AND(D35=$T$9,F35=$V$8),A35,"")&amp;" "&amp;IF(AND(D36=$T$9,F36=$V$8),A36,"")&amp;" "&amp;IF(AND(D37=$T$9,F37=$V$8),A37,"")&amp;" "&amp;IF(AND(D38=$T$9,F38=$V$8),A38,"")&amp;" "&amp;IF(AND(D39=$T$9,F39=$V$8),A39,"")&amp;" "&amp;IF(AND(D40=$T$9,F40=$V$8),A40,"")&amp;" "&amp;IF(AND(D41=$T$9,F41=$V$8),A41,"")&amp;" "&amp;IF(AND(D42=$T$9,F42=$V$8),A42,"")&amp;" "&amp;IF(AND(D43=$T$9,F43=$V$8),A43,"")&amp;" "&amp;IF(AND(D44=$T$9,F44=$V$8),A44,"")&amp;" "&amp;IF(AND(D45=$T$9,F45=$V$8),A45,"")&amp;" "&amp;IF(AND(D46=$T$9,F46=$V$8),A46,"")&amp;" "&amp;IF(AND(D47=$T$9,F47=$V$8),A47,"")&amp;" "&amp;IF(AND(D48=$T$9,F48=$V$8),A48,"")&amp;" "&amp;IF(AND(D49=$T$9,F49=$V$8),A49,"")&amp;" "&amp;IF(AND(D50=$T$9,F50=$V$8),A50,"")&amp;" "&amp;IF(AND(D51=$T$9,F51=$V$8),A51,"")&amp;" "&amp;IF(AND(D52=$T$9,F52=$V$8),A52,"")&amp;" "&amp;IF(AND(D53=$T$9,F53=$V$8),A53,"")&amp;" "&amp;IF(AND(D54=$T$9,F54=$V$8),A54,"")&amp;" "&amp;IF(AND(D55=$T$9,F55=$V$8),A55,"")&amp;" "&amp;IF(AND(D56=$T$9,F56=$V$8),A56,"")&amp;" "&amp;IF(AND(D57=$T$9,F57=$V$8),A57,"")&amp;" "&amp;IF(AND(D58=$T$9,F58=$V$8),A58,"")&amp;" "&amp;IF(AND(D59=$T$9,F59=$V$8),A59,"")&amp;" "&amp;IF(AND(D60=$T$9,F60=$V$8),A60,"")</f>
        <v xml:space="preserve">                                                   </v>
      </c>
      <c r="N9" s="82" t="str">
        <f>+IF(AND(D9=$T$9,F9=$W$8),A9,"")&amp;" "&amp;IF(AND(D10=$T$9,F10=$W$8),A10,"")&amp;" "&amp;IF(AND(D11=$T$9,F11=$W$8),A11,"")&amp;" "&amp;IF(AND(D12=$T$9,F12=$W$8),A12,"")&amp;" "&amp;IF(AND(D13=$T$9,F13=$W$8),A13,"")&amp;" "&amp;IF(AND(D14=$T$9,F14=$W$8),A14,"")&amp;" "&amp;IF(AND(D15=$T$9,F15=$W$8),A15,"")&amp;" "&amp;IF(AND(D16=$T$9,F16=$W$8),A16,"")&amp;" "&amp;IF(AND(D17=$T$9,F17=$W$8),A17,"")&amp;" "&amp;IF(AND(D18=$T$9,F18=$W$8),A18,"")&amp;" "&amp;IF(AND(D19=$T$9,F19=$W$8),A19,"")&amp;" "&amp;IF(AND(D20=$T$9,F20=$W$8),A20,"")&amp;" "&amp;IF(AND(D21=$T$9,F21=$W$8),A21,"")&amp;" "&amp;IF(AND(D22=$T$9,F22=$W$8),A22,"")&amp;" "&amp;IF(AND(D23=$T$9,F23=$W$8),A23,"")&amp;" "&amp;IF(AND(D24=$T$9,F24=$W$8),A24,"")&amp;" "&amp;IF(AND(D25=$T$9,F25=$W$8),A25,"")&amp;" "&amp;IF(AND(D26=$T$9,F26=$W$8),A26,"")&amp;" "&amp;IF(AND(D27=$T$9,F27=$W$8),A27,"")&amp;" "&amp;IF(AND(D28=$T$9,F28=$W$8),A28,"")&amp;" "&amp;IF(AND(D29=$T$9,F29=$W$8),A29,"")&amp;" "&amp;IF(AND(D30=$T$9,F30=$W$8),A30,"")&amp;" "&amp;IF(AND(D31=$T$9,F31=$W$8),A31,"")&amp;" "&amp;IF(AND(D32=$T$9,F32=$W$8),A32,"")&amp;" "&amp;IF(AND(D33=$T$9,F33=$W$8),A33,"")&amp;" "&amp;IF(AND(D34=$T$9,F34=$W$8),A34,"")&amp;" "&amp;IF(AND(D35=$T$9,F35=$W$8),A35,"")&amp;" "&amp;IF(AND(D36=$T$9,F36=$W$8),A36,"")&amp;" "&amp;IF(AND(D37=$T$9,F37=$W$8),A37,"")&amp;" "&amp;IF(AND(D38=$T$9,F38=$W$8),A38,"")&amp;" "&amp;IF(AND(D39=$T$9,F39=$W$8),A39,"")&amp;" "&amp;IF(AND(D40=$T$9,F40=$W$8),A40,"")&amp;" "&amp;IF(AND(D41=$T$9,F41=$W$8),A41,"")&amp;" "&amp;IF(AND(D42=$T$9,F42=$W$8),A42,"")&amp;" "&amp;IF(AND(D43=$T$9,F43=$W$8),A43,"")&amp;" "&amp;IF(AND(D44=$T$9,F44=$W$8),A44,"")&amp;" "&amp;IF(AND(D45=$T$9,F45=$W$8),A45,"")&amp;" "&amp;IF(AND(D46=$T$9,F46=$W$8),A46,"")&amp;" "&amp;IF(AND(D47=$T$9,F47=$W$8),A47,"")&amp;" "&amp;IF(AND(D48=$T$9,F48=$W$8),A48,"")&amp;" "&amp;IF(AND(D49=$T$9,F49=$W$8),A49,"")&amp;" "&amp;IF(AND(D50=$T$9,F50=$W$8),A50,"")&amp;" "&amp;IF(AND(D51=$T$9,F51=$W$8),A51,"")&amp;" "&amp;IF(AND(D52=$T$9,F52=$W$8),A52,"")&amp;" "&amp;IF(AND(D53=$T$9,F53=$W$8),A53,"")&amp;" "&amp;IF(AND(D54=$T$9,F54=$W$8),A54,"")&amp;" "&amp;IF(AND(D55=$T$9,F55=$W$8),A55,"")&amp;" "&amp;IF(AND(D56=$T$9,F56=$W$8),A56,"")&amp;" "&amp;IF(AND(D57=$T$9,F57=$W$8),A57,"")&amp;" "&amp;IF(AND(D58=$T$9,F58=$W$8),A58,"")&amp;" "&amp;IF(AND(D59=$T$9,F59=$W$8),A59,"")&amp;" "&amp;IF(AND(D60=$T$9,F60=$W$8),A60,"")</f>
        <v xml:space="preserve">                                                   </v>
      </c>
      <c r="O9" s="82" t="str">
        <f>+IF(AND(D9=$T$9,F9=$X$8),A9,"")&amp;" "&amp;IF(AND(D10=$T$9,F10=$X$8),A10,"")&amp;" "&amp;IF(AND(D11=$T$9,F11=$X$8),A11,"")&amp;" "&amp;IF(AND(D12=$T$9,F12=$X$8),A12,"")&amp;" "&amp;IF(AND(D13=$T$9,F13=$X$8),A13,"")&amp;" "&amp;IF(AND(D14=$T$9,F14=$X$8),A14,"")&amp;" "&amp;IF(AND(D15=$T$9,F15=$X$8),A15,"")&amp;" "&amp;IF(AND(D16=$T$9,F16=$X$8),A16,"")&amp;" "&amp;IF(AND(D17=$T$9,F17=$X$8),A17,"")&amp;" "&amp;IF(AND(D18=$T$9,F18=$X$8),A18,"")&amp;" "&amp;IF(AND(D19=$T$9,F19=$X$8),A19,"")&amp;" "&amp;IF(AND(D20=$T$9,F20=$X$8),A20,"")&amp;" "&amp;IF(AND(D21=$T$9,F21=$X$8),A21,"")&amp;" "&amp;IF(AND(D22=$T$9,F22=$X$8),A22,"")&amp;" "&amp;IF(AND(D23=$T$9,F23=$X$8),A23,"")&amp;" "&amp;IF(AND(D24=$T$9,F24=$X$8),A24,"")&amp;" "&amp;IF(AND(D25=$T$9,F25=$X$8),A25,"")&amp;" "&amp;IF(AND(D26=$T$9,F26=$X$8),A26,"")&amp;" "&amp;IF(AND(D27=$T$9,F27=$X$8),A27,"")&amp;" "&amp;IF(AND(D28=$T$9,F28=$X$8),A28,"")&amp;" "&amp;IF(AND(D29=$T$9,F29=$X$8),A29,"")&amp;" "&amp;IF(AND(D30=$T$9,F30=$X$8),A30,"")&amp;" "&amp;IF(AND(D31=$T$9,F31=$X$8),A31,"")&amp;" "&amp;IF(AND(D32=$T$9,F32=$X$8),A32,"")&amp;" "&amp;IF(AND(D33=$T$9,F33=$X$8),A33,"")&amp;" "&amp;IF(AND(D34=$T$9,F34=$X$8),A34,"")&amp;" "&amp;IF(AND(D35=$T$9,F35=$X$8),A35,"")&amp;" "&amp;IF(AND(D36=$T$9,F36=$X$8),A36,"")&amp;" "&amp;IF(AND(D37=$T$9,F37=$X$8),A37,"")&amp;" "&amp;IF(AND(D38=$T$9,F38=$X$8),A38,"")&amp;" "&amp;IF(AND(D39=$T$9,F39=$X$8),A39,"")&amp;" "&amp;IF(AND(D40=$T$9,F40=$X$8),A40,"")&amp;" "&amp;IF(AND(D41=$T$9,F41=$X$8),A41,"")&amp;" "&amp;IF(AND(D42=$T$9,F42=$X$8),A42,"")&amp;" "&amp;IF(AND(D43=$T$9,F43=$X$8),A43,"")&amp;" "&amp;IF(AND(D44=$T$9,F44=$X$8),A44,"")&amp;" "&amp;IF(AND(D45=$T$9,F45=$X$8),A45,"")&amp;" "&amp;IF(AND(D46=$T$9,F46=$X$8),A46,"")&amp;" "&amp;IF(AND(D47=$T$9,F47=$X$8),A47,"")&amp;" "&amp;IF(AND(D48=$T$9,F48=$X$8),A48,"")&amp;" "&amp;IF(AND(D49=$T$9,F49=$X$8),A49,"")&amp;" "&amp;IF(AND(D50=$T$9,F50=$X$8),A50,"")&amp;" "&amp;IF(AND(D51=$T$9,F51=$X$8),A51,"")&amp;" "&amp;IF(AND(D52=$T$9,F52=$X$8),A52,"")&amp;" "&amp;IF(AND(D53=$T$9,F53=$X$8),A53,"")&amp;" "&amp;IF(AND(D54=$T$9,F54=$X$8),A54,"")&amp;" "&amp;IF(AND(D55=$T$9,F55=$X$8),A55,"")&amp;" "&amp;IF(AND(D56=$T$9,F56=$X$8),A56,"")&amp;" "&amp;IF(AND(D57=$T$9,F57=$X$8),A57,"")&amp;" "&amp;IF(AND(D58=$T$9,F58=$X$8),A58,"")&amp;" "&amp;IF(AND(D59=$T$9,F59=$X$8),A59,"")&amp;" "&amp;IF(AND(D60=$T$9,F60=$X$8),A60,"")</f>
        <v xml:space="preserve">                                                   </v>
      </c>
      <c r="P9" s="83" t="str">
        <f>+IF(AND(D9=$T$9,F9=$Y$8),A9,"")&amp;" "&amp;IF(AND(D10=$T$9,F10=$Y$8),A10,"")&amp;" "&amp;IF(AND(D11=$T$9,F11=$Y$8),A11,"")&amp;" "&amp;IF(AND(D12=$T$9,F12=$Y$8),A12,"")&amp;" "&amp;IF(AND(D13=$T$9,F13=$Y$8),A13,"")&amp;" "&amp;IF(AND(D14=$T$9,F14=$Y$8),A14,"")&amp;" "&amp;IF(AND(D15=$T$9,F15=$Y$8),A15,"")&amp;" "&amp;IF(AND(D16=$T$9,F16=$Y$8),A16,"")&amp;" "&amp;IF(AND(D17=$T$9,F17=$Y$8),A17,"")&amp;" "&amp;IF(AND(D18=$T$9,F18=$Y$8),A18,"")&amp;" "&amp;IF(AND(D19=$T$9,F19=$Y$8),A19,"")&amp;" "&amp;IF(AND(D20=$T$9,F20=$Y$8),A20,"")&amp;" "&amp;IF(AND(D21=$T$9,F21=$Y$8),A21,"")&amp;" "&amp;IF(AND(D22=$T$9,F22=$Y$8),A22,"")&amp;" "&amp;IF(AND(D23=$T$9,F23=$Y$8),A23,"")&amp;" "&amp;IF(AND(D24=$T$9,F24=$Y$8),A24,"")&amp;" "&amp;IF(AND(D25=$T$9,F25=$Y$8),A25,"")&amp;" "&amp;IF(AND(D26=$T$9,F26=$Y$8),A26,"")&amp;" "&amp;IF(AND(D27=$T$9,F27=$Y$8),A27,"")&amp;" "&amp;IF(AND(D28=$T$9,F28=$Y$8),A28,"")&amp;" "&amp;IF(AND(D29=$T$9,F29=$Y$8),A29,"")&amp;" "&amp;IF(AND(D30=$T$9,F30=$Y$8),A30,"")&amp;" "&amp;IF(AND(D31=$T$9,F31=$Y$8),A31,"")&amp;" "&amp;IF(AND(D32=$T$9,F32=$Y$8),A32,"")&amp;" "&amp;IF(AND(D33=$T$9,F33=$Y$8),A33,"")&amp;" "&amp;IF(AND(D34=$T$9,F34=$Y$8),A34,"")&amp;" "&amp;IF(AND(D35=$T$9,F35=$Y$8),A35,"")&amp;" "&amp;IF(AND(D36=$T$9,F36=$Y$8),A36,"")&amp;" "&amp;IF(AND(D37=$T$9,F37=$Y$8),A37,"")&amp;" "&amp;IF(AND(D38=$T$9,F38=$Y$8),A38,"")&amp;" "&amp;IF(AND(D39=$T$9,F39=$Y$8),A39,"")&amp;" "&amp;IF(AND(D40=$T$9,F40=$Y$8),A40,"")&amp;" "&amp;IF(AND(D41=$T$9,F41=$Y$8),A41,"")&amp;" "&amp;IF(AND(D42=$T$9,F42=$Y$8),A42,"")&amp;" "&amp;IF(AND(D43=$T$9,F43=$Y$8),A43,"")&amp;" "&amp;IF(AND(D44=$T$9,F44=$Y$8),A44,"")&amp;" "&amp;IF(AND(D45=$T$9,F45=$Y$8),A45,"")&amp;" "&amp;IF(AND(D46=$T$9,F46=$Y$8),A46,"")&amp;" "&amp;IF(AND(D47=$T$9,F47=$Y$8),A47,"")&amp;" "&amp;IF(AND(D48=$T$9,F48=$Y$8),A48,"")&amp;" "&amp;IF(AND(D49=$T$9,F49=$Y$8),A49,"")&amp;" "&amp;IF(AND(D50=$T$9,F50=$Y$8),A50,"")&amp;" "&amp;IF(AND(D51=$T$9,F51=$Y$8),A51,"")&amp;" "&amp;IF(AND(D52=$T$9,F52=$Y$8),A52,"")&amp;" "&amp;IF(AND(D53=$T$9,F53=$Y$8),A53,"")&amp;" "&amp;IF(AND(D54=$T$9,F54=$Y$8),A54,"")&amp;" "&amp;IF(AND(D55=$T$9,F55=$Y$8),A55,"")&amp;" "&amp;IF(AND(D56=$T$9,F56=$Y$8),A56,"")&amp;" "&amp;IF(AND(D57=$T$9,F57=$Y$8),A57,"")&amp;" "&amp;IF(AND(D58=$T$9,F58=$Y$8),A58,"")&amp;" "&amp;IF(AND(D59=$T$9,F59=$Y$8),A59,"")&amp;" "&amp;IF(AND(D60=$T$9,F60=$Y$8),A60,"")</f>
        <v xml:space="preserve">                                                   </v>
      </c>
      <c r="Q9" s="81"/>
      <c r="R9" s="678" t="s">
        <v>149</v>
      </c>
      <c r="S9" s="84">
        <v>1</v>
      </c>
      <c r="T9" s="75" t="s">
        <v>277</v>
      </c>
      <c r="U9" s="82" t="s">
        <v>283</v>
      </c>
      <c r="V9" s="82" t="s">
        <v>283</v>
      </c>
      <c r="W9" s="82" t="s">
        <v>283</v>
      </c>
      <c r="X9" s="82" t="s">
        <v>283</v>
      </c>
      <c r="Y9" s="83" t="s">
        <v>284</v>
      </c>
      <c r="AB9" s="65"/>
      <c r="AC9" s="65"/>
      <c r="AD9" s="77"/>
      <c r="AE9" s="77"/>
      <c r="AF9" s="77"/>
      <c r="AG9" s="85"/>
      <c r="AH9" s="85"/>
      <c r="AI9" s="85"/>
      <c r="AJ9" s="85"/>
      <c r="AK9" s="85"/>
      <c r="AL9" s="77"/>
      <c r="AM9" s="77"/>
    </row>
    <row r="10" spans="1:39" ht="30.95" customHeight="1" x14ac:dyDescent="0.2">
      <c r="A10" s="302" t="str">
        <f>'2 MAPA FINAL'!A17</f>
        <v>R2</v>
      </c>
      <c r="B10" s="79" t="str">
        <f>+'2 MAPA FINAL'!H17</f>
        <v>Posibilidad de incumplimiento de los objetivos por la no radicación, radicación incorrecta y/o entrega incorrecta, nula o inoportuna de los documentos que deben ser distribuidos por la Ventanilla Única de Correspondencia   a causa de no efectuar actividades de sesibilización frente a los terminos y trámite de correspondencia  lo que ocasiona la pérdida de tiempo en la oportunidad de la gestión de las respuestas a peticiones y gestión de documentos misionales o de apoyo</v>
      </c>
      <c r="C10" s="63">
        <f>+'2 MAPA FINAL'!AM22</f>
        <v>0.44399999999999995</v>
      </c>
      <c r="D10" s="398" t="str">
        <f t="shared" ref="D10:D59" si="2">+IF(C10=0,"",IF(C10&lt;=$S$13,$T$13,IF(C10&lt;=$S$12,$T$12,IF(C10&lt;=$S$11,$T$11,IF(C10&lt;=$S$10,$T$10,IF(C10&lt;=$S$9,$T$9,""))))))</f>
        <v>Media</v>
      </c>
      <c r="E10" s="398">
        <f>+'2 MAPA FINAL'!AN22</f>
        <v>0.4</v>
      </c>
      <c r="F10" s="398" t="str">
        <f t="shared" si="0"/>
        <v>Menor</v>
      </c>
      <c r="G10" s="79" t="str">
        <f t="shared" si="1"/>
        <v>Moderado</v>
      </c>
      <c r="I10" s="81"/>
      <c r="J10" s="658"/>
      <c r="K10" s="72" t="s">
        <v>274</v>
      </c>
      <c r="L10" s="86" t="str">
        <f>+IF(AND(D9=$T$10,F9=$U$8),A9,"")&amp;" "&amp;IF(AND(D10=$T$10,F10=$U$8),A10,"")&amp;" "&amp;IF(AND(D11=$T$10,F11=$U$8),A11,"")&amp;" "&amp;IF(AND(D12=$T$10,F12=$U$8),A12,"")&amp;" "&amp;IF(AND(D13=$T$10,F13=$U$8),A13,"")&amp;" "&amp;IF(AND(D14=$T$10,F14=$U$8),A14,"")&amp;" "&amp;IF(AND(D15=$T$10,F15=$U$8),A15,"")&amp;" "&amp;IF(AND(D16=$T$10,F16=$U$8),A16,"")&amp;" "&amp;IF(AND(D17=$T$10,F17=$U$8),A17,"")&amp;" "&amp;IF(AND(D18=$T$10,F18=$U$8),A18,"")&amp;" "&amp;IF(AND(D19=$T$10,F19=$U$8),A19,"")&amp;" "&amp;IF(AND(D20=$T$10,F20=$U$8),A20,"")&amp;" "&amp;IF(AND(D21=$T$10,F21=$U$8),A21,"")&amp;" "&amp;IF(AND(D22=$T$10,F22=$U$8),A22,"")&amp;" "&amp;IF(AND(D23=$T$10,F23=$U$8),A23,"")&amp;" "&amp;IF(AND(D24=$T$10,F24=$U$8),A24,"")&amp;" "&amp;IF(AND(D25=$T$10,F25=$U$8),A25,"")&amp;" "&amp;IF(AND(D26=$T$10,F26=$U$8),A26,"")&amp;" "&amp;IF(AND(D27=$T$10,F27=$U$8),A27,"")&amp;" "&amp;IF(AND(D28=$T$10,F28=$U$8),A28,"")&amp;" "&amp;IF(AND(D29=$T$10,F29=$U$8),A29,"")&amp;" "&amp;IF(AND(D30=$T$10,F30=$U$8),A30,"")&amp;" "&amp;IF(AND(D31=$T$10,F31=$U$8),A31,"")&amp;" "&amp;IF(AND(D32=$T$10,F32=$U$8),A32,"")&amp;" "&amp;IF(AND(D33=$T$10,F33=$U$8),A33,"")&amp;" "&amp;IF(AND(D34=$T$10,F34=$U$8),A34,"")&amp;" "&amp;IF(AND(D35=$T$10,F35=$U$8),A35,"")&amp;" "&amp;IF(AND(D36=$T$10,F36=$U$8),A36,"")&amp;" "&amp;IF(AND(D37=$T$10,F37=$U$8),A37,"")&amp;" "&amp;IF(AND(D38=$T$10,F38=$U$8),A38,"")&amp;" "&amp;IF(AND(D39=$T$10,F39=$U$8),A39,"")&amp;" "&amp;IF(AND(D40=$T$10,F40=$U$8),A40,"")&amp;" "&amp;IF(AND(D41=$T$10,F41=$U$8),A41,"")&amp;" "&amp;IF(AND(D42=$T$10,F42=$U$8),A42,"")&amp;" "&amp;IF(AND(D43=$T$10,F43=$U$8),A43,"")&amp;" "&amp;IF(AND(D44=$T$10,F44=$U$8),A44,"")&amp;" "&amp;IF(AND(D45=$T$10,F45=$U$8),A45,"")&amp;" "&amp;IF(AND(D46=$T$10,F46=$U$8),A46,"")&amp;" "&amp;IF(AND(D47=$T$10,F47=$U$8),A47,"")&amp;" "&amp;IF(AND(D48=$T$10,F48=$U$8),A48,"")&amp;" "&amp;IF(AND(D49=$T$10,F49=$U$8),A49,"")&amp;" "&amp;IF(AND(D50=$T$10,F50=$U$8),A50,"")&amp;" "&amp;IF(AND(D51=$T$10,F51=$U$8),A51,"")&amp;" "&amp;IF(AND(D52=$T$10,F52=$U$8),A52,"")&amp;" "&amp;IF(AND(D53=$T$10,F53=$U$8),A53,"")&amp;" "&amp;IF(AND(D54=$T$10,F54=$U$8),A54,"")&amp;" "&amp;IF(AND(D55=$T$10,F55=$U$8),A55,"")&amp;" "&amp;IF(AND(D56=$T$10,F56=$U$8),A56,"")&amp;" "&amp;IF(AND(D57=$T$10,F57=$U$8),A57,"")&amp;" "&amp;IF(AND(D58=$T$10,F58=$U$8),A58,"")&amp;" "&amp;IF(AND(D59=$T$10,F59=$U$8),A59,"")&amp;" "&amp;IF(AND(D60=$T$10,F60=$U$8),A60,"")</f>
        <v xml:space="preserve">                                                   </v>
      </c>
      <c r="M10" s="86" t="str">
        <f>+IF(AND(D9=$T$10,F9=$V$8),A9,"")&amp;" "&amp;IF(AND(D10=$T$10,F10=$V$8),A10,"")&amp;" "&amp;IF(AND(D11=$T$10,F11=$V$8),A11,"")&amp;" "&amp;IF(AND(D12=$T$10,F12=$V$8),A12,"")&amp;" "&amp;IF(AND(D13=$T$10,F13=$V$8),A13,"")&amp;" "&amp;IF(AND(D14=$T$10,F14=$V$8),A14,"")&amp;" "&amp;IF(AND(D15=$T$10,F15=$V$8),A15,"")&amp;" "&amp;IF(AND(D16=$T$10,F16=$V$8),A16,"")&amp;" "&amp;IF(AND(D17=$T$10,F17=$V$8),A17,"")&amp;" "&amp;IF(AND(D18=$T$10,F18=$V$8),A18,"")&amp;" "&amp;IF(AND(D19=$T$10,F19=$V$8),A19,"")&amp;" "&amp;IF(AND(D20=$T$10,F20=$V$8),A20,"")&amp;" "&amp;IF(AND(D21=$T$10,F21=$V$8),A21,"")&amp;" "&amp;IF(AND(D22=$T$10,F22=$V$8),A22,"")&amp;" "&amp;IF(AND(D23=$T$10,F23=$V$8),A23,"")&amp;" "&amp;IF(AND(D24=$T$10,F24=$V$8),A24,"")&amp;" "&amp;IF(AND(D25=$T$10,F25=$V$8),A25,"")&amp;" "&amp;IF(AND(D26=$T$10,F26=$V$8),A26,"")&amp;" "&amp;IF(AND(D27=$T$10,F27=$V$8),A27,"")&amp;" "&amp;IF(AND(D28=$T$10,F28=$V$8),A28,"")&amp;" "&amp;IF(AND(D29=$T$10,F29=$V$8),A29,"")&amp;" "&amp;IF(AND(D30=$T$10,F30=$V$8),A30,"")&amp;" "&amp;IF(AND(D31=$T$10,F31=$V$8),A31,"")&amp;" "&amp;IF(AND(D32=$T$10,F32=$V$8),A32,"")&amp;" "&amp;IF(AND(D33=$T$10,F33=$V$8),A33,"")&amp;" "&amp;IF(AND(D34=$T$10,F34=$V$8),A34,"")&amp;" "&amp;IF(AND(D35=$T$10,F35=$V$8),A35,"")&amp;" "&amp;IF(AND(D36=$T$10,F36=$V$8),A36,"")&amp;" "&amp;IF(AND(D37=$T$10,F37=$V$8),A37,"")&amp;" "&amp;IF(AND(D38=$T$10,F38=$V$8),A38,"")&amp;" "&amp;IF(AND(D39=$T$10,F39=$V$8),A39,"")&amp;" "&amp;IF(AND(D40=$T$10,F40=$V$8),A40,"")&amp;" "&amp;IF(AND(D41=$T$10,F41=$V$8),A41,"")&amp;" "&amp;IF(AND(D42=$T$10,F42=$V$8),A42,"")&amp;" "&amp;IF(AND(D43=$T$10,F43=$V$8),A43,"")&amp;" "&amp;IF(AND(D44=$T$10,F44=$V$8),A44,"")&amp;" "&amp;IF(AND(D45=$T$10,F45=$V$8),A45,"")&amp;" "&amp;IF(AND(D46=$T$10,F46=$V$8),A46,"")&amp;" "&amp;IF(AND(D47=$T$10,F47=$V$8),A47,"")&amp;" "&amp;IF(AND(D48=$T$10,F48=$V$8),A48,"")&amp;" "&amp;IF(AND(D49=$T$10,F49=$V$8),A49,"")&amp;" "&amp;IF(AND(D50=$T$10,F50=$V$8),A50,"")&amp;" "&amp;IF(AND(D51=$T$10,F51=$V$8),A51,"")&amp;" "&amp;IF(AND(D52=$T$10,F52=$V$8),A52,"")&amp;" "&amp;IF(AND(D53=$T$10,F53=$V$8),A53,"")&amp;" "&amp;IF(AND(D54=$T$10,F54=$V$8),A54,"")&amp;" "&amp;IF(AND(D55=$T$10,F55=$V$8),A55,"")&amp;" "&amp;IF(AND(D56=$T$10,F56=$V$8),A56,"")&amp;" "&amp;IF(AND(D57=$T$10,F57=$V$8),A57,"")&amp;" "&amp;IF(AND(D58=$T$10,F58=$V$8),A58,"")&amp;" "&amp;IF(AND(D59=$T$10,F59=$V$8),A59,"")&amp;" "&amp;IF(AND(D60=$T$10,F60=$V$8),A60,"")</f>
        <v xml:space="preserve">                                                   </v>
      </c>
      <c r="N10" s="82" t="str">
        <f>+IF(AND(D9=$T$10,F9=$W$8),A9,"")&amp;" "&amp;IF(AND(D10=$T$10,F10=$W$8),A10,"")&amp;" "&amp;IF(AND(D11=$T$10,F11=$W$8),A11,"")&amp;" "&amp;IF(AND(D12=$T$10,F12=$W$8),A12,"")&amp;" "&amp;IF(AND(D13=$T$10,F13=$W$8),A13,"")&amp;" "&amp;IF(AND(D14=$T$10,F14=$W$8),A14,"")&amp;" "&amp;IF(AND(D15=$T$10,F15=$W$8),A15,"")&amp;" "&amp;IF(AND(D16=$T$10,F16=$W$8),A16,"")&amp;" "&amp;IF(AND(D17=$T$10,F17=$W$8),A17,"")&amp;" "&amp;IF(AND(D18=$T$10,F18=$W$8),A18,"")&amp;" "&amp;IF(AND(D19=$T$10,F19=$W$8),A19,"")&amp;" "&amp;IF(AND(D20=$T$10,F20=$W$8),A20,"")&amp;" "&amp;IF(AND(D21=$T$10,F21=$W$8),A21,"")&amp;" "&amp;IF(AND(D22=$T$10,F22=$W$8),A22,"")&amp;" "&amp;IF(AND(D23=$T$10,F23=$W$8),A23,"")&amp;" "&amp;IF(AND(D24=$T$10,F24=$W$8),A24,"")&amp;" "&amp;IF(AND(D25=$T$10,F25=$W$8),A25,"")&amp;" "&amp;IF(AND(D26=$T$10,F26=$W$8),A26,"")&amp;" "&amp;IF(AND(D27=$T$10,F27=$W$8),A27,"")&amp;" "&amp;IF(AND(D28=$T$10,F28=$W$8),A28,"")&amp;" "&amp;IF(AND(D29=$T$10,F29=$W$8),A29,"")&amp;" "&amp;IF(AND(D30=$T$10,F30=$W$8),A30,"")&amp;" "&amp;IF(AND(D31=$T$10,F31=$W$8),A31,"")&amp;" "&amp;IF(AND(D32=$T$10,F32=$W$8),A32,"")&amp;" "&amp;IF(AND(D33=$T$10,F33=$W$8),A33,"")&amp;" "&amp;IF(AND(D34=$T$10,F34=$W$8),A34,"")&amp;" "&amp;IF(AND(D35=$T$10,F35=$W$8),A35,"")&amp;" "&amp;IF(AND(D36=$T$10,F36=$W$8),A36,"")&amp;" "&amp;IF(AND(D37=$T$10,F37=$W$8),A37,"")&amp;" "&amp;IF(AND(D38=$T$10,F38=$W$8),A38,"")&amp;" "&amp;IF(AND(D39=$T$10,F39=$W$8),A39,"")&amp;" "&amp;IF(AND(D40=$T$10,F40=$W$8),A40,"")&amp;" "&amp;IF(AND(D41=$T$10,F41=$W$8),A41,"")&amp;" "&amp;IF(AND(D42=$T$10,F42=$W$8),A42,"")&amp;" "&amp;IF(AND(D43=$T$10,F43=$W$8),A43,"")&amp;" "&amp;IF(AND(D44=$T$10,F44=$W$8),A44,"")&amp;" "&amp;IF(AND(D45=$T$10,F45=$W$8),A45,"")&amp;" "&amp;IF(AND(D46=$T$10,F46=$W$8),A46,"")&amp;" "&amp;IF(AND(D47=$T$10,F47=$W$8),A47,"")&amp;" "&amp;IF(AND(D48=$T$10,F48=$W$8),A48,"")&amp;" "&amp;IF(AND(D49=$T$10,F49=$W$8),A49,"")&amp;" "&amp;IF(AND(D50=$T$10,F50=$W$8),A50,"")&amp;" "&amp;IF(AND(D51=$T$10,F51=$W$8),A51,"")&amp;" "&amp;IF(AND(D52=$T$10,F52=$W$8),A52,"")&amp;" "&amp;IF(AND(D53=$T$10,F53=$W$8),A53,"")&amp;" "&amp;IF(AND(D54=$T$10,F54=$W$8),A54,"")&amp;" "&amp;IF(AND(D55=$T$10,F55=$W$8),A55,"")&amp;" "&amp;IF(AND(D56=$T$10,F56=$W$8),A56,"")&amp;" "&amp;IF(AND(D57=$T$10,F57=$W$8),A57,"")&amp;" "&amp;IF(AND(D58=$T$10,F58=$W$8),A58,"")&amp;" "&amp;IF(AND(D59=$T$10,F59=$W$8),A59,"")&amp;" "&amp;IF(AND(D60=$T$10,F60=$W$8),A60,"")</f>
        <v xml:space="preserve">                                                   </v>
      </c>
      <c r="O10" s="82" t="str">
        <f>+IF(AND(D9=$T$10,F9=$X$8),A9,"")&amp;" "&amp;IF(AND(D10=$T$10,F10=$X$8),A10,"")&amp;" "&amp;IF(AND(D11=$T$10,F11=$X$8),A11,"")&amp;" "&amp;IF(AND(D12=$T$10,F12=$X$8),A12,"")&amp;" "&amp;IF(AND(D13=$T$10,F13=$X$8),A13,"")&amp;" "&amp;IF(AND(D14=$T$10,F14=$X$8),A14,"")&amp;" "&amp;IF(AND(D15=$T$10,F15=$X$8),A15,"")&amp;" "&amp;IF(AND(D16=$T$10,F16=$X$8),A16,"")&amp;" "&amp;IF(AND(D17=$T$10,F17=$X$8),A17,"")&amp;" "&amp;IF(AND(D18=$T$10,F18=$X$8),A18,"")&amp;" "&amp;IF(AND(D19=$T$10,F19=$X$8),A19,"")&amp;" "&amp;IF(AND(D20=$T$10,F20=$X$8),A20,"")&amp;" "&amp;IF(AND(D21=$T$10,F21=$X$8),A21,"")&amp;" "&amp;IF(AND(D22=$T$10,F22=$X$8),A22,"")&amp;" "&amp;IF(AND(D23=$T$10,F23=$X$8),A23,"")&amp;" "&amp;IF(AND(D24=$T$10,F24=$X$8),A24,"")&amp;" "&amp;IF(AND(D25=$T$10,F25=$X$8),A25,"")&amp;" "&amp;IF(AND(D26=$T$10,F26=$X$8),A26,"")&amp;" "&amp;IF(AND(D27=$T$10,F27=$X$8),A27,"")&amp;" "&amp;IF(AND(D28=$T$10,F28=$X$8),A28,"")&amp;" "&amp;IF(AND(D29=$T$10,F29=$X$8),A29,"")&amp;" "&amp;IF(AND(D30=$T$10,F30=$X$8),A30,"")&amp;" "&amp;IF(AND(D31=$T$10,F31=$X$8),A31,"")&amp;" "&amp;IF(AND(D32=$T$10,F32=$X$8),A32,"")&amp;" "&amp;IF(AND(D33=$T$10,F33=$X$8),A33,"")&amp;" "&amp;IF(AND(D34=$T$10,F34=$X$8),A34,"")&amp;" "&amp;IF(AND(D35=$T$10,F35=$X$8),A35,"")&amp;" "&amp;IF(AND(D36=$T$10,F36=$X$8),A36,"")&amp;" "&amp;IF(AND(D37=$T$10,F37=$X$8),A37,"")&amp;" "&amp;IF(AND(D38=$T$10,F38=$X$8),A38,"")&amp;" "&amp;IF(AND(D39=$T$10,F39=$X$8),A39,"")&amp;" "&amp;IF(AND(D40=$T$10,F40=$X$8),A40,"")&amp;" "&amp;IF(AND(D41=$T$10,F41=$X$8),A41,"")&amp;" "&amp;IF(AND(D42=$T$10,F42=$X$8),A42,"")&amp;" "&amp;IF(AND(D43=$T$10,F43=$X$8),A43,"")&amp;" "&amp;IF(AND(D44=$T$10,F44=$X$8),A44,"")&amp;" "&amp;IF(AND(D45=$T$10,F45=$X$8),A45,"")&amp;" "&amp;IF(AND(D46=$T$10,F46=$X$8),A46,"")&amp;" "&amp;IF(AND(D47=$T$10,F47=$X$8),A47,"")&amp;" "&amp;IF(AND(D48=$T$10,F48=$X$8),A48,"")&amp;" "&amp;IF(AND(D49=$T$10,F49=$X$8),A49,"")&amp;" "&amp;IF(AND(D50=$T$10,F50=$X$8),A50,"")&amp;" "&amp;IF(AND(D51=$T$10,F51=$X$8),A51,"")&amp;" "&amp;IF(AND(D52=$T$10,F52=$X$8),A52,"")&amp;" "&amp;IF(AND(D53=$T$10,F53=$X$8),A53,"")&amp;" "&amp;IF(AND(D54=$T$10,F54=$X$8),A54,"")&amp;" "&amp;IF(AND(D55=$T$10,F55=$X$8),A55,"")&amp;" "&amp;IF(AND(D56=$T$10,F56=$X$8),A56,"")&amp;" "&amp;IF(AND(D57=$T$10,F57=$X$8),A57,"")&amp;" "&amp;IF(AND(D58=$T$10,F58=$X$8),A58,"")&amp;" "&amp;IF(AND(D59=$T$10,F59=$X$8),A59,"")&amp;" "&amp;IF(AND(D60=$T$10,F60=$X$8),A60,"")</f>
        <v xml:space="preserve">                                                   </v>
      </c>
      <c r="P10" s="83" t="str">
        <f>+IF(AND(D9=$T$10,F9=$Y$8),A9,"")&amp;" "&amp;IF(AND(D10=$T$10,F10=$Y$8),A10,"")&amp;" "&amp;IF(AND(D11=$T$10,F11=$Y$8),A11,"")&amp;" "&amp;IF(AND(D12=$T$10,F12=$Y$8),A12,"")&amp;" "&amp;IF(AND(D13=$T$10,F13=$Y$8),A13,"")&amp;" "&amp;IF(AND(D14=$T$10,F14=$Y$8),A14,"")&amp;" "&amp;IF(AND(D15=$T$10,F15=$Y$8),A15,"")&amp;" "&amp;IF(AND(D16=$T$10,F16=$Y$8),A16,"")&amp;" "&amp;IF(AND(D17=$T$10,F17=$Y$8),A17,"")&amp;" "&amp;IF(AND(D18=$T$10,F18=$Y$8),A18,"")&amp;" "&amp;IF(AND(D19=$T$10,F19=$Y$8),A19,"")&amp;" "&amp;IF(AND(D20=$T$10,F20=$Y$8),A20,"")&amp;" "&amp;IF(AND(D21=$T$10,F21=$Y$8),A21,"")&amp;" "&amp;IF(AND(D22=$T$10,F22=$Y$8),A22,"")&amp;" "&amp;IF(AND(D23=$T$10,F23=$Y$8),A23,"")&amp;" "&amp;IF(AND(D24=$T$10,F24=$Y$8),A24,"")&amp;" "&amp;IF(AND(D25=$T$10,F25=$Y$8),A25,"")&amp;" "&amp;IF(AND(D26=$T$10,F26=$Y$8),A26,"")&amp;" "&amp;IF(AND(D27=$T$10,F27=$Y$8),A27,"")&amp;" "&amp;IF(AND(D28=$T$10,F28=$Y$8),A28,"")&amp;" "&amp;IF(AND(D29=$T$10,F29=$Y$8),A29,"")&amp;" "&amp;IF(AND(D30=$T$10,F30=$Y$8),A30,"")&amp;" "&amp;IF(AND(D31=$T$10,F31=$Y$8),A31,"")&amp;" "&amp;IF(AND(D32=$T$10,F32=$Y$8),A32,"")&amp;" "&amp;IF(AND(D33=$T$10,F33=$Y$8),A33,"")&amp;" "&amp;IF(AND(D34=$T$10,F34=$Y$8),A34,"")&amp;" "&amp;IF(AND(D35=$T$10,F35=$Y$8),A35,"")&amp;" "&amp;IF(AND(D36=$T$10,F36=$Y$8),A36,"")&amp;" "&amp;IF(AND(D37=$T$10,F37=$Y$8),A37,"")&amp;" "&amp;IF(AND(D38=$T$10,F38=$Y$8),A38,"")&amp;" "&amp;IF(AND(D39=$T$10,F39=$Y$8),A39,"")&amp;" "&amp;IF(AND(D40=$T$10,F40=$Y$8),A40,"")&amp;" "&amp;IF(AND(D41=$T$10,F41=$Y$8),A41,"")&amp;" "&amp;IF(AND(D42=$T$10,F42=$Y$8),A42,"")&amp;" "&amp;IF(AND(D43=$T$10,F43=$Y$8),A43,"")&amp;" "&amp;IF(AND(D44=$T$10,F44=$Y$8),A44,"")&amp;" "&amp;IF(AND(D45=$T$10,F45=$Y$8),A45,"")&amp;" "&amp;IF(AND(D46=$T$10,F46=$Y$8),A46,"")&amp;" "&amp;IF(AND(D47=$T$10,F47=$Y$8),A47,"")&amp;" "&amp;IF(AND(D48=$T$10,F48=$Y$8),A48,"")&amp;" "&amp;IF(AND(D49=$T$10,F49=$Y$8),A49,"")&amp;" "&amp;IF(AND(D50=$T$10,F50=$Y$8),A50,"")&amp;" "&amp;IF(AND(D51=$T$10,F51=$Y$8),A51,"")&amp;" "&amp;IF(AND(D52=$T$10,F52=$Y$8),A52,"")&amp;" "&amp;IF(AND(D53=$T$10,F53=$Y$8),A53,"")&amp;" "&amp;IF(AND(D54=$T$10,F54=$Y$8),A54,"")&amp;" "&amp;IF(AND(D55=$T$10,F55=$Y$8),A55,"")&amp;" "&amp;IF(AND(D56=$T$10,F56=$Y$8),A56,"")&amp;" "&amp;IF(AND(D57=$T$10,F57=$Y$8),A57,"")&amp;" "&amp;IF(AND(D58=$T$10,F58=$Y$8),A58,"")&amp;" "&amp;IF(AND(D59=$T$10,F59=$Y$8),A59,"")&amp;" "&amp;IF(AND(D60=$T$10,F60=$Y$8),A60,"")</f>
        <v xml:space="preserve">                                                   </v>
      </c>
      <c r="Q10" s="81"/>
      <c r="R10" s="678"/>
      <c r="S10" s="84">
        <v>0.8</v>
      </c>
      <c r="T10" s="75" t="s">
        <v>274</v>
      </c>
      <c r="U10" s="86" t="s">
        <v>273</v>
      </c>
      <c r="V10" s="86" t="s">
        <v>273</v>
      </c>
      <c r="W10" s="82" t="s">
        <v>283</v>
      </c>
      <c r="X10" s="82" t="s">
        <v>283</v>
      </c>
      <c r="Y10" s="83" t="s">
        <v>284</v>
      </c>
      <c r="AB10" s="65"/>
      <c r="AC10" s="65"/>
      <c r="AD10" s="77"/>
      <c r="AE10" s="87"/>
      <c r="AF10" s="88"/>
      <c r="AG10" s="85"/>
      <c r="AH10" s="85"/>
      <c r="AI10" s="85"/>
      <c r="AJ10" s="85"/>
      <c r="AK10" s="85"/>
      <c r="AL10" s="77"/>
      <c r="AM10" s="77"/>
    </row>
    <row r="11" spans="1:39" ht="30.95" customHeight="1" x14ac:dyDescent="0.2">
      <c r="A11" s="302" t="str">
        <f>'2 MAPA FINAL'!A23</f>
        <v>R3</v>
      </c>
      <c r="B11" s="79" t="str">
        <f>+'2 MAPA FINAL'!H23</f>
        <v>Posibilidad de afectación económica y reputacional por la  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  debido a la no realización del tramite y seguimiento oportuno de las solicitudes, en desarrollo de un contrato vigente lo que ocasiona traumatismo en la operación del Concejo.</v>
      </c>
      <c r="C11" s="63">
        <f>+'2 MAPA FINAL'!AM28</f>
        <v>0.12959999999999999</v>
      </c>
      <c r="D11" s="398" t="str">
        <f t="shared" si="2"/>
        <v>Muy Baja</v>
      </c>
      <c r="E11" s="398">
        <f>+'2 MAPA FINAL'!AN28</f>
        <v>0.4</v>
      </c>
      <c r="F11" s="398" t="str">
        <f t="shared" si="0"/>
        <v>Menor</v>
      </c>
      <c r="G11" s="79" t="str">
        <f t="shared" si="1"/>
        <v>Bajo</v>
      </c>
      <c r="I11" s="81"/>
      <c r="J11" s="658"/>
      <c r="K11" s="72" t="s">
        <v>272</v>
      </c>
      <c r="L11" s="86" t="str">
        <f>+IF(AND(D9=$T$11,F9=$U$8),A9,"")&amp;" "&amp;IF(AND(D10=$T$11,F10=$U$8),A10,"")&amp;" "&amp;IF(AND(D11=$T$11,F11=$U$8),A11,"")&amp;" "&amp;IF(AND(D12=$T$11,F12=$U$8),A12,"")&amp;" "&amp;IF(AND(D13=$T$11,F13=$U$8),A13,"")&amp;" "&amp;IF(AND(D14=$T$11,F14=$U$8),A14,"")&amp;" "&amp;IF(AND(D15=$T$11,F15=$U$8),A15,"")&amp;" "&amp;IF(AND(D16=$T$11,F16=$U$8),A16,"")&amp;" "&amp;IF(AND(D17=$T$11,F17=$U$8),A17,"")&amp;" "&amp;IF(AND(D18=$T$11,F18=$U$8),A18,"")&amp;" "&amp;IF(AND(D19=$T$11,F19=$U$8),A19,"")&amp;" "&amp;IF(AND(D20=$T$11,F20=$U$8),A20,"")&amp;" "&amp;IF(AND(D21=$T$11,F21=$U$8),A21,"")&amp;" "&amp;IF(AND(D22=$T$11,F22=$U$8),A22,"")&amp;" "&amp;IF(AND(D23=$T$11,F23=$U$8),A23,"")&amp;" "&amp;IF(AND(D24=$T$11,F24=$U$8),A24,"")&amp;" "&amp;IF(AND(D25=$T$11,F25=$U$8),A25,"")&amp;" "&amp;IF(AND(D26=$T$11,F26=$U$8),A26,"")&amp;" "&amp;IF(AND(D27=$T$11,F27=$U$8),A27,"")&amp;" "&amp;IF(AND(D28=$T$11,F28=$U$8),A28,"")&amp;" "&amp;IF(AND(D29=$T$11,F29=$U$8),A29,"")&amp;" "&amp;IF(AND(D30=$T$11,F30=$U$8),A30,"")&amp;" "&amp;IF(AND(D31=$T$11,F31=$U$8),A31,"")&amp;" "&amp;IF(AND(D32=$T$11,F32=$U$8),A32,"")&amp;" "&amp;IF(AND(D33=$T$11,F33=$U$8),A33,"")&amp;" "&amp;IF(AND(D34=$T$11,F34=$U$8),A34,"")&amp;" "&amp;IF(AND(D35=$T$11,F35=$U$8),A35,"")&amp;" "&amp;IF(AND(D36=$T$11,F36=$U$8),A36,"")&amp;" "&amp;IF(AND(D37=$T$11,F37=$U$8),A37,"")&amp;" "&amp;IF(AND(D38=$T$11,F38=$U$8),A38,"")&amp;" "&amp;IF(AND(D39=$T$11,F39=$U$8),A39,"")&amp;" "&amp;IF(AND(D40=$T$11,F40=$U$8),A40,"")&amp;" "&amp;IF(AND(D41=$T$11,F41=$U$8),A41,"")&amp;" "&amp;IF(AND(D42=$T$11,F42=$U$8),A42,"")&amp;" "&amp;IF(AND(D43=$T$11,F43=$U$8),A43,"")&amp;" "&amp;IF(AND(D44=$T$11,F44=$U$8),A44,"")&amp;" "&amp;IF(AND(D45=$T$11,F45=$U$8),A45,"")&amp;" "&amp;IF(AND(D46=$T$11,F46=$U$8),A46,"")&amp;" "&amp;IF(AND(D47=$T$11,F47=$U$8),A47,"")&amp;" "&amp;IF(AND(D48=$T$11,F48=$U$8),A48,"")&amp;" "&amp;IF(AND(D49=$T$11,F49=$U$8),A49,"")&amp;" "&amp;IF(AND(D50=$T$11,F50=$U$8),A50,"")&amp;" "&amp;IF(AND(D51=$T$11,F51=$U$8),A51,"")&amp;" "&amp;IF(AND(D52=$T$11,F52=$U$8),A52,"")&amp;" "&amp;IF(AND(D53=$T$11,F53=$U$8),A53,"")&amp;" "&amp;IF(AND(D54=$T$11,F54=$U$8),A54,"")&amp;" "&amp;IF(AND(D55=$T$11,F55=$U$8),A55,"")&amp;" "&amp;IF(AND(D56=$T$11,F56=$U$8),A56,"")&amp;" "&amp;IF(AND(D57=$T$11,F57=$U$8),A57,"")&amp;" "&amp;IF(AND(D58=$T$11,F58=$U$8),A58,"")&amp;" "&amp;IF(AND(D59=$T$11,F59=$U$8),A59,"")&amp;" "&amp;IF(AND(D60=$T$11,F60=$U$8),A60,"")</f>
        <v xml:space="preserve">              R15                                     </v>
      </c>
      <c r="M11" s="86" t="str">
        <f>+IF(AND(D9=$T$11,F9=$V$8),A9,"")&amp;" "&amp;IF(AND(D10=$T$11,F10=$V$8),A10,"")&amp;" "&amp;IF(AND(D11=$T$11,F11=$V$8),A11,"")&amp;" "&amp;IF(AND(D12=$T$11,F12=$V$8),A12,"")&amp;" "&amp;IF(AND(D13=$T$11,F13=$V$8),A13,"")&amp;" "&amp;IF(AND(D14=$T$11,F14=$V$8),A14,"")&amp;" "&amp;IF(AND(D15=$T$11,F15=$V$8),A15,"")&amp;" "&amp;IF(AND(D16=$T$11,F16=$V$8),A16,"")&amp;" "&amp;IF(AND(D17=$T$11,F17=$V$8),A17,"")&amp;" "&amp;IF(AND(D18=$T$11,F18=$V$8),A18,"")&amp;" "&amp;IF(AND(D19=$T$11,F19=$V$8),A19,"")&amp;" "&amp;IF(AND(D20=$T$11,F20=$V$8),A20,"")&amp;" "&amp;IF(AND(D21=$T$11,F21=$V$8),A21,"")&amp;" "&amp;IF(AND(D22=$T$11,F22=$V$8),A22,"")&amp;" "&amp;IF(AND(D23=$T$11,F23=$V$8),A23,"")&amp;" "&amp;IF(AND(D24=$T$11,F24=$V$8),A24,"")&amp;" "&amp;IF(AND(D25=$T$11,F25=$V$8),A25,"")&amp;" "&amp;IF(AND(D26=$T$11,F26=$V$8),A26,"")&amp;" "&amp;IF(AND(D27=$T$11,F27=$V$8),A27,"")&amp;" "&amp;IF(AND(D28=$T$11,F28=$V$8),A28,"")&amp;" "&amp;IF(AND(D29=$T$11,F29=$V$8),A29,"")&amp;" "&amp;IF(AND(D30=$T$11,F30=$V$8),A30,"")&amp;" "&amp;IF(AND(D31=$T$11,F31=$V$8),A31,"")&amp;" "&amp;IF(AND(D32=$T$11,F32=$V$8),A32,"")&amp;" "&amp;IF(AND(D33=$T$11,F33=$V$8),A33,"")&amp;" "&amp;IF(AND(D34=$T$11,F34=$V$8),A34,"")&amp;" "&amp;IF(AND(D35=$T$11,F35=$V$8),A35,"")&amp;" "&amp;IF(AND(D36=$T$11,F36=$V$8),A36,"")&amp;" "&amp;IF(AND(D37=$T$11,F37=$V$8),A37,"")&amp;" "&amp;IF(AND(D38=$T$11,F38=$V$8),A38,"")&amp;" "&amp;IF(AND(D39=$T$11,F39=$V$8),A39,"")&amp;" "&amp;IF(AND(D40=$T$11,F40=$V$8),A40,"")&amp;" "&amp;IF(AND(D41=$T$11,F41=$V$8),A41,"")&amp;" "&amp;IF(AND(D42=$T$11,F42=$V$8),A42,"")&amp;" "&amp;IF(AND(D43=$T$11,F43=$V$8),A43,"")&amp;" "&amp;IF(AND(D44=$T$11,F44=$V$8),A44,"")&amp;" "&amp;IF(AND(D45=$T$11,F45=$V$8),A45,"")&amp;" "&amp;IF(AND(D46=$T$11,F46=$V$8),A46,"")&amp;" "&amp;IF(AND(D47=$T$11,F47=$V$8),A47,"")&amp;" "&amp;IF(AND(D48=$T$11,F48=$V$8),A48,"")&amp;" "&amp;IF(AND(D49=$T$11,F49=$V$8),A49,"")&amp;" "&amp;IF(AND(D50=$T$11,F50=$V$8),A50,"")&amp;" "&amp;IF(AND(D51=$T$11,F51=$V$8),A51,"")&amp;" "&amp;IF(AND(D52=$T$11,F52=$V$8),A52,"")&amp;" "&amp;IF(AND(D53=$T$11,F53=$V$8),A53,"")&amp;" "&amp;IF(AND(D54=$T$11,F54=$V$8),A54,"")&amp;" "&amp;IF(AND(D55=$T$11,F55=$V$8),A55,"")&amp;" "&amp;IF(AND(D56=$T$11,F56=$V$8),A56,"")&amp;" "&amp;IF(AND(D57=$T$11,F57=$V$8),A57,"")&amp;" "&amp;IF(AND(D58=$T$11,F58=$V$8),A58,"")&amp;" "&amp;IF(AND(D59=$T$11,F59=$V$8),A59,"")&amp;" "&amp;IF(AND(D60=$T$11,F60=$V$8),A60,"")</f>
        <v xml:space="preserve">R1 R2                                                  </v>
      </c>
      <c r="N11" s="86" t="str">
        <f>+IF(AND(D9=$T$11,F9=$W$8),A9,"")&amp;" "&amp;IF(AND(D10=$T$11,F10=$W$8),A10,"")&amp;" "&amp;IF(AND(D11=$T$11,F11=$W$8),A11,"")&amp;" "&amp;IF(AND(D12=$T$11,F12=$W$8),A12,"")&amp;" "&amp;IF(AND(D13=$T$11,F13=$W$8),A13,"")&amp;" "&amp;IF(AND(D14=$T$11,F14=$W$8),A14,"")&amp;" "&amp;IF(AND(D15=$T$11,F15=$W$8),A15,"")&amp;" "&amp;IF(AND(D16=$T$11,F16=$W$8),A16,"")&amp;" "&amp;IF(AND(D17=$T$11,F17=$W$8),A17,"")&amp;" "&amp;IF(AND(D18=$T$11,F18=$W$8),A18,"")&amp;" "&amp;IF(AND(D19=$T$11,F19=$W$8),A19,"")&amp;" "&amp;IF(AND(D20=$T$11,F20=$W$8),A20,"")&amp;" "&amp;IF(AND(D21=$T$11,F21=$W$8),A21,"")&amp;" "&amp;IF(AND(D22=$T$11,F22=$W$8),A22,"")&amp;" "&amp;IF(AND(D23=$T$11,F23=$W$8),A23,"")&amp;" "&amp;IF(AND(D24=$T$11,F24=$W$8),A24,"")&amp;" "&amp;IF(AND(D25=$T$11,F25=$W$8),A25,"")&amp;" "&amp;IF(AND(D26=$T$11,F26=$W$8),A26,"")&amp;" "&amp;IF(AND(D27=$T$11,F27=$W$8),A27,"")&amp;" "&amp;IF(AND(D28=$T$11,F28=$W$8),A28,"")&amp;" "&amp;IF(AND(D29=$T$11,F29=$W$8),A29,"")&amp;" "&amp;IF(AND(D30=$T$11,F30=$W$8),A30,"")&amp;" "&amp;IF(AND(D31=$T$11,F31=$W$8),A31,"")&amp;" "&amp;IF(AND(D32=$T$11,F32=$W$8),A32,"")&amp;" "&amp;IF(AND(D33=$T$11,F33=$W$8),A33,"")&amp;" "&amp;IF(AND(D34=$T$11,F34=$W$8),A34,"")&amp;" "&amp;IF(AND(D35=$T$11,F35=$W$8),A35,"")&amp;" "&amp;IF(AND(D36=$T$11,F36=$W$8),A36,"")&amp;" "&amp;IF(AND(D37=$T$11,F37=$W$8),A37,"")&amp;" "&amp;IF(AND(D38=$T$11,F38=$W$8),A38,"")&amp;" "&amp;IF(AND(D39=$T$11,F39=$W$8),A39,"")&amp;" "&amp;IF(AND(D40=$T$11,F40=$W$8),A40,"")&amp;" "&amp;IF(AND(D41=$T$11,F41=$W$8),A41,"")&amp;" "&amp;IF(AND(D42=$T$11,F42=$W$8),A42,"")&amp;" "&amp;IF(AND(D43=$T$11,F43=$W$8),A43,"")&amp;" "&amp;IF(AND(D44=$T$11,F44=$W$8),A44,"")&amp;" "&amp;IF(AND(D45=$T$11,F45=$W$8),A45,"")&amp;" "&amp;IF(AND(D46=$T$11,F46=$W$8),A46,"")&amp;" "&amp;IF(AND(D47=$T$11,F47=$W$8),A47,"")&amp;" "&amp;IF(AND(D48=$T$11,F48=$W$8),A48,"")&amp;" "&amp;IF(AND(D49=$T$11,F49=$W$8),A49,"")&amp;" "&amp;IF(AND(D50=$T$11,F50=$W$8),A50,"")&amp;" "&amp;IF(AND(D51=$T$11,F51=$W$8),A51,"")&amp;" "&amp;IF(AND(D52=$T$11,F52=$W$8),A52,"")&amp;" "&amp;IF(AND(D53=$T$11,F53=$W$8),A53,"")&amp;" "&amp;IF(AND(D54=$T$11,F54=$W$8),A54,"")&amp;" "&amp;IF(AND(D55=$T$11,F55=$W$8),A55,"")&amp;" "&amp;IF(AND(D56=$T$11,F56=$W$8),A56,"")&amp;" "&amp;IF(AND(D57=$T$11,F57=$W$8),A57,"")&amp;" "&amp;IF(AND(D58=$T$11,F58=$W$8),A58,"")&amp;" "&amp;IF(AND(D59=$T$11,F59=$W$8),A59,"")&amp;" "&amp;IF(AND(D60=$T$11,F60=$W$8),A60,"")</f>
        <v xml:space="preserve">                                                   </v>
      </c>
      <c r="O11" s="82" t="str">
        <f>+IF(AND(D9=$T$11,F9=$X$8),A9,"")&amp;" "&amp;IF(AND(D10=$T$11,F10=$X$8),A10,"")&amp;" "&amp;IF(AND(D11=$T$11,F11=$X$8),A11,"")&amp;" "&amp;IF(AND(D12=$T$11,F12=$X$8),A12,"")&amp;" "&amp;IF(AND(D13=$T$11,F13=$X$8),A13,"")&amp;" "&amp;IF(AND(D14=$T$11,F14=$X$8),A14,"")&amp;" "&amp;IF(AND(D15=$T$11,F15=$X$8),A15,"")&amp;" "&amp;IF(AND(D16=$T$11,F16=$X$8),A16,"")&amp;" "&amp;IF(AND(D17=$T$11,F17=$X$8),A17,"")&amp;" "&amp;IF(AND(D18=$T$11,F18=$X$8),A18,"")&amp;" "&amp;IF(AND(D19=$T$11,F19=$X$8),A19,"")&amp;" "&amp;IF(AND(D20=$T$11,F20=$X$8),A20,"")&amp;" "&amp;IF(AND(D21=$T$11,F21=$X$8),A21,"")&amp;" "&amp;IF(AND(D22=$T$11,F22=$X$8),A22,"")&amp;" "&amp;IF(AND(D23=$T$11,F23=$X$8),A23,"")&amp;" "&amp;IF(AND(D24=$T$11,F24=$X$8),A24,"")&amp;" "&amp;IF(AND(D25=$T$11,F25=$X$8),A25,"")&amp;" "&amp;IF(AND(D26=$T$11,F26=$X$8),A26,"")&amp;" "&amp;IF(AND(D27=$T$11,F27=$X$8),A27,"")&amp;" "&amp;IF(AND(D28=$T$11,F28=$X$8),A28,"")&amp;" "&amp;IF(AND(D29=$T$11,F29=$X$8),A29,"")&amp;" "&amp;IF(AND(D30=$T$11,F30=$X$8),A30,"")&amp;" "&amp;IF(AND(D31=$T$11,F31=$X$8),A31,"")&amp;" "&amp;IF(AND(D32=$T$11,F32=$X$8),A32,"")&amp;" "&amp;IF(AND(D33=$T$11,F33=$X$8),A33,"")&amp;" "&amp;IF(AND(D34=$T$11,F34=$X$8),A34,"")&amp;" "&amp;IF(AND(D35=$T$11,F35=$X$8),A35,"")&amp;" "&amp;IF(AND(D36=$T$11,F36=$X$8),A36,"")&amp;" "&amp;IF(AND(D37=$T$11,F37=$X$8),A37,"")&amp;" "&amp;IF(AND(D38=$T$11,F38=$X$8),A38,"")&amp;" "&amp;IF(AND(D39=$T$11,F39=$X$8),A39,"")&amp;" "&amp;IF(AND(D40=$T$11,F40=$X$8),A40,"")&amp;" "&amp;IF(AND(D41=$T$11,F41=$X$8),A41,"")&amp;" "&amp;IF(AND(D42=$T$11,F42=$X$8),A42,"")&amp;" "&amp;IF(AND(D43=$T$11,F43=$X$8),A43,"")&amp;" "&amp;IF(AND(D44=$T$11,F44=$X$8),A44,"")&amp;" "&amp;IF(AND(D45=$T$11,F45=$X$8),A45,"")&amp;" "&amp;IF(AND(D46=$T$11,F46=$X$8),A46,"")&amp;" "&amp;IF(AND(D47=$T$11,F47=$X$8),A47,"")&amp;" "&amp;IF(AND(D48=$T$11,F48=$X$8),A48,"")&amp;" "&amp;IF(AND(D49=$T$11,F49=$X$8),A49,"")&amp;" "&amp;IF(AND(D50=$T$11,F50=$X$8),A50,"")&amp;" "&amp;IF(AND(D51=$T$11,F51=$X$8),A51,"")&amp;" "&amp;IF(AND(D52=$T$11,F52=$X$8),A52,"")&amp;" "&amp;IF(AND(D53=$T$11,F53=$X$8),A53,"")&amp;" "&amp;IF(AND(D54=$T$11,F54=$X$8),A54,"")&amp;" "&amp;IF(AND(D55=$T$11,F55=$X$8),A55,"")&amp;" "&amp;IF(AND(D56=$T$11,F56=$X$8),A56,"")&amp;" "&amp;IF(AND(D57=$T$11,F57=$X$8),A57,"")&amp;" "&amp;IF(AND(D58=$T$11,F58=$X$8),A58,"")&amp;" "&amp;IF(AND(D59=$T$11,F59=$X$8),A59,"")&amp;" "&amp;IF(AND(D60=$T$11,F60=$X$8),A60,"")</f>
        <v xml:space="preserve">      R7             R20                                </v>
      </c>
      <c r="P11" s="83" t="str">
        <f>+IF(AND(D9=$T$11,F9=$Y$8),A9,"")&amp;" "&amp;IF(AND(D10=$T$11,F10=$Y$8),A10,"")&amp;" "&amp;IF(AND(D11=$T$11,F11=$Y$8),A11,"")&amp;" "&amp;IF(AND(D12=$T$11,F12=$Y$8),A12,"")&amp;" "&amp;IF(AND(D13=$T$11,F13=$Y$8),A13,"")&amp;" "&amp;IF(AND(D14=$T$11,F14=$Y$8),A14,"")&amp;" "&amp;IF(AND(D15=$T$11,F15=$Y$8),A15,"")&amp;" "&amp;IF(AND(D16=$T$11,F16=$Y$8),A16,"")&amp;" "&amp;IF(AND(D17=$T$11,F17=$Y$8),A17,"")&amp;" "&amp;IF(AND(D18=$T$11,F18=$Y$8),A18,"")&amp;" "&amp;IF(AND(D19=$T$11,F19=$Y$8),A19,"")&amp;" "&amp;IF(AND(D20=$T$11,F20=$Y$8),A20,"")&amp;" "&amp;IF(AND(D21=$T$11,F21=$Y$8),A21,"")&amp;" "&amp;IF(AND(D22=$T$11,F22=$Y$8),A22,"")&amp;" "&amp;IF(AND(D23=$T$11,F23=$Y$8),A23,"")&amp;" "&amp;IF(AND(D24=$T$11,F24=$Y$8),A24,"")&amp;" "&amp;IF(AND(D25=$T$11,F25=$Y$8),A25,"")&amp;" "&amp;IF(AND(D26=$T$11,F26=$Y$8),A26,"")&amp;" "&amp;IF(AND(D27=$T$11,F27=$Y$8),A27,"")&amp;" "&amp;IF(AND(D28=$T$11,F28=$Y$8),A28,"")&amp;" "&amp;IF(AND(D29=$T$11,F29=$Y$8),A29,"")&amp;" "&amp;IF(AND(D30=$T$11,F30=$Y$8),A30,"")&amp;" "&amp;IF(AND(D31=$T$11,F31=$Y$8),A31,"")&amp;" "&amp;IF(AND(D32=$T$11,F32=$Y$8),A32,"")&amp;" "&amp;IF(AND(D33=$T$11,F33=$Y$8),A33,"")&amp;" "&amp;IF(AND(D34=$T$11,F34=$Y$8),A34,"")&amp;" "&amp;IF(AND(D35=$T$11,F35=$Y$8),A35,"")&amp;" "&amp;IF(AND(D36=$T$11,F36=$Y$8),A36,"")&amp;" "&amp;IF(AND(D37=$T$11,F37=$Y$8),A37,"")&amp;" "&amp;IF(AND(D38=$T$11,F38=$Y$8),A38,"")&amp;" "&amp;IF(AND(D39=$T$11,F39=$Y$8),A39,"")&amp;" "&amp;IF(AND(D40=$T$11,F40=$Y$8),A40,"")&amp;" "&amp;IF(AND(D41=$T$11,F41=$Y$8),A41,"")&amp;" "&amp;IF(AND(D42=$T$11,F42=$Y$8),A42,"")&amp;" "&amp;IF(AND(D43=$T$11,F43=$Y$8),A43,"")&amp;" "&amp;IF(AND(D44=$T$11,F44=$Y$8),A44,"")&amp;" "&amp;IF(AND(D45=$T$11,F45=$Y$8),A45,"")&amp;" "&amp;IF(AND(D46=$T$11,F46=$Y$8),A46,"")&amp;" "&amp;IF(AND(D47=$T$11,F47=$Y$8),A47,"")&amp;" "&amp;IF(AND(D48=$T$11,F48=$Y$8),A48,"")&amp;" "&amp;IF(AND(D49=$T$11,F49=$Y$8),A49,"")&amp;" "&amp;IF(AND(D50=$T$11,F50=$Y$8),A50,"")&amp;" "&amp;IF(AND(D51=$T$11,F51=$Y$8),A51,"")&amp;" "&amp;IF(AND(D52=$T$11,F52=$Y$8),A52,"")&amp;" "&amp;IF(AND(D53=$T$11,F53=$Y$8),A53,"")&amp;" "&amp;IF(AND(D54=$T$11,F54=$Y$8),A54,"")&amp;" "&amp;IF(AND(D55=$T$11,F55=$Y$8),A55,"")&amp;" "&amp;IF(AND(D56=$T$11,F56=$Y$8),A56,"")&amp;" "&amp;IF(AND(D57=$T$11,F57=$Y$8),A57,"")&amp;" "&amp;IF(AND(D58=$T$11,F58=$Y$8),A58,"")&amp;" "&amp;IF(AND(D59=$T$11,F59=$Y$8),A59,"")&amp;" "&amp;IF(AND(D60=$T$11,F60=$Y$8),A60,"")</f>
        <v xml:space="preserve">                                                   </v>
      </c>
      <c r="Q11" s="81"/>
      <c r="R11" s="678"/>
      <c r="S11" s="84">
        <v>0.6</v>
      </c>
      <c r="T11" s="75" t="s">
        <v>272</v>
      </c>
      <c r="U11" s="86" t="s">
        <v>273</v>
      </c>
      <c r="V11" s="86" t="s">
        <v>273</v>
      </c>
      <c r="W11" s="86" t="s">
        <v>273</v>
      </c>
      <c r="X11" s="82" t="s">
        <v>283</v>
      </c>
      <c r="Y11" s="83" t="s">
        <v>284</v>
      </c>
      <c r="AB11" s="65"/>
      <c r="AC11" s="65"/>
      <c r="AD11" s="77"/>
      <c r="AE11" s="87"/>
      <c r="AF11" s="88"/>
      <c r="AG11" s="85"/>
      <c r="AH11" s="85"/>
      <c r="AI11" s="85"/>
      <c r="AJ11" s="85"/>
      <c r="AK11" s="89"/>
      <c r="AL11" s="77"/>
      <c r="AM11" s="77"/>
    </row>
    <row r="12" spans="1:39" ht="50.25" customHeight="1" x14ac:dyDescent="0.2">
      <c r="A12" s="302" t="str">
        <f>'2 MAPA FINAL'!A29</f>
        <v>R4</v>
      </c>
      <c r="B12" s="79" t="str">
        <f>+'2 MAPA FINAL'!H29</f>
        <v xml:space="preserve">Posibilidad de afectación económica y reputacional por la falta oportuna de la formulación y seguimiento de las actividades del  Plan Institucional de Gestión Ambiental - PIGA  debido a la falta de personal y recursos necesarios para la ejecución de dichas actividades de forma oportuna  lo que ocasiona incumplimiento del plan operativo anual de gestión ambiental. </v>
      </c>
      <c r="C12" s="63">
        <f>+'2 MAPA FINAL'!AM34</f>
        <v>0.36</v>
      </c>
      <c r="D12" s="398" t="str">
        <f t="shared" si="2"/>
        <v>Baja</v>
      </c>
      <c r="E12" s="398">
        <f>+'2 MAPA FINAL'!AN34</f>
        <v>0.4</v>
      </c>
      <c r="F12" s="398" t="str">
        <f t="shared" si="0"/>
        <v>Menor</v>
      </c>
      <c r="G12" s="79" t="str">
        <f t="shared" si="1"/>
        <v>Moderado</v>
      </c>
      <c r="I12" s="81"/>
      <c r="J12" s="658"/>
      <c r="K12" s="72" t="s">
        <v>269</v>
      </c>
      <c r="L12" s="90" t="str">
        <f>+IF(AND(D9=$T$12,F9=$U$8),A9,"")&amp;" "&amp;IF(AND(D10=$T$12,F10=$U$8),A10,"")&amp;" "&amp;IF(AND(D11=$T$12,F11=$U$8),A11,"")&amp;" "&amp;IF(AND(D12=$T$12,F12=$U$8),A12,"")&amp;" "&amp;IF(AND(D13=$T$12,F13=$U$8),A13,"")&amp;" "&amp;IF(AND(D14=$T$12,F14=$U$8),A14,"")&amp;" "&amp;IF(AND(D15=$T$12,F15=$U$8),A15,"")&amp;" "&amp;IF(AND(D16=$T$12,F16=$U$8),A16,"")&amp;" "&amp;IF(AND(D17=$T$12,F17=$U$8),A17,"")&amp;" "&amp;IF(AND(D18=$T$12,F18=$U$8),A18,"")&amp;" "&amp;IF(AND(D19=$T$12,F19=$U$8),A19,"")&amp;" "&amp;IF(AND(D20=$T$12,F20=$U$8),A20,"")&amp;" "&amp;IF(AND(D21=$T$12,F21=$U$8),A21,"")&amp;" "&amp;IF(AND(D22=$T$12,F22=$U$8),A22,"")&amp;" "&amp;IF(AND(D23=$T$12,F23=$U$8),A23,"")&amp;" "&amp;IF(AND(D24=$T$12,F24=$U$8),A24,"")&amp;" "&amp;IF(AND(D25=$T$12,F25=$U$8),A25,"")&amp;" "&amp;IF(AND(D26=$T$12,F26=$U$8),A26,"")&amp;" "&amp;IF(AND(D27=$T$12,F27=$U$8),A27,"")&amp;" "&amp;IF(AND(D28=$T$12,F28=$U$8),A28,"")&amp;" "&amp;IF(AND(D29=$T$12,F29=$U$8),A29,"")&amp;" "&amp;IF(AND(D30=$T$12,F30=$U$8),A30,"")&amp;" "&amp;IF(AND(D31=$T$12,F31=$U$8),A31,"")&amp;" "&amp;IF(AND(D32=$T$12,F32=$U$8),A32,"")&amp;" "&amp;IF(AND(D33=$T$12,F33=$U$8),A33,"")&amp;" "&amp;IF(AND(D34=$T$12,F34=$U$8),A34,"")&amp;" "&amp;IF(AND(D35=$T$12,F35=$U$8),A35,"")&amp;" "&amp;IF(AND(D36=$T$12,F36=$U$8),A36,"")&amp;" "&amp;IF(AND(D37=$T$12,F37=$U$8),A37,"")&amp;" "&amp;IF(AND(D38=$T$12,F38=$U$8),A38,"")&amp;" "&amp;IF(AND(D39=$T$12,F39=$U$8),A39,"")&amp;" "&amp;IF(AND(D40=$T$12,F40=$U$8),A40,"")&amp;" "&amp;IF(AND(D41=$T$12,F41=$U$8),A41,"")&amp;" "&amp;IF(AND(D42=$T$12,F42=$U$8),A42,"")&amp;" "&amp;IF(AND(D43=$T$12,F43=$U$8),A43,"")&amp;" "&amp;IF(AND(D44=$T$12,F44=$U$8),A44,"")&amp;" "&amp;IF(AND(D45=$T$12,F45=$U$8),A45,"")&amp;" "&amp;IF(AND(D46=$T$12,F46=$U$8),A46,"")&amp;" "&amp;IF(AND(D47=$T$12,F47=$U$8),A47,"")&amp;" "&amp;IF(AND(D48=$T$12,F48=$U$8),A48,"")&amp;" "&amp;IF(AND(D49=$T$12,F49=$U$8),A49,"")&amp;" "&amp;IF(AND(D50=$T$12,F50=$U$8),A50,"")&amp;" "&amp;IF(AND(D51=$T$12,F51=$U$8),A51,"")&amp;" "&amp;IF(AND(D52=$T$12,F52=$U$8),A52,"")&amp;" "&amp;IF(AND(D53=$T$12,F53=$U$8),A53,"")&amp;" "&amp;IF(AND(D54=$T$12,F54=$U$8),A54,"")&amp;" "&amp;IF(AND(D55=$T$12,F55=$U$8),A55,"")&amp;" "&amp;IF(AND(D56=$T$12,F56=$U$8),A56,"")&amp;" "&amp;IF(AND(D57=$T$12,F57=$U$8),A57,"")&amp;" "&amp;IF(AND(D58=$T$12,F58=$U$8),A58,"")&amp;" "&amp;IF(AND(D59=$T$12,F59=$U$8),A59,"")&amp;" "&amp;IF(AND(D60=$T$12,F60=$U$8),A60,"")</f>
        <v xml:space="preserve">       R8 R9 R10 R11  R13   R16 R17     R22         R31                R47     </v>
      </c>
      <c r="M12" s="86" t="str">
        <f>+IF(AND(D9=$T$12,F9=$V$8),A9,"")&amp;" "&amp;IF(AND(D10=$T$12,F10=$V$8),A10,"")&amp;" "&amp;IF(AND(D11=$T$12,F11=$V$8),A11,"")&amp;" "&amp;IF(AND(D12=$T$12,F12=$V$8),A12,"")&amp;" "&amp;IF(AND(D13=$T$12,F13=$V$8),A13,"")&amp;" "&amp;IF(AND(D14=$T$12,F14=$V$8),A14,"")&amp;" "&amp;IF(AND(D15=$T$12,F15=$V$8),A15,"")&amp;" "&amp;IF(AND(D16=$T$12,F16=$V$8),A16,"")&amp;" "&amp;IF(AND(D17=$T$12,F17=$V$8),A17,"")&amp;" "&amp;IF(AND(D18=$T$12,F18=$V$8),A18,"")&amp;" "&amp;IF(AND(D19=$T$12,F19=$V$8),A19,"")&amp;" "&amp;IF(AND(D20=$T$12,F20=$V$8),A20,"")&amp;" "&amp;IF(AND(D21=$T$12,F21=$V$8),A21,"")&amp;" "&amp;IF(AND(D22=$T$12,F22=$V$8),A22,"")&amp;" "&amp;IF(AND(D23=$T$12,F23=$V$8),A23,"")&amp;" "&amp;IF(AND(D24=$T$12,F24=$V$8),A24,"")&amp;" "&amp;IF(AND(D25=$T$12,F25=$V$8),A25,"")&amp;" "&amp;IF(AND(D26=$T$12,F26=$V$8),A26,"")&amp;" "&amp;IF(AND(D27=$T$12,F27=$V$8),A27,"")&amp;" "&amp;IF(AND(D28=$T$12,F28=$V$8),A28,"")&amp;" "&amp;IF(AND(D29=$T$12,F29=$V$8),A29,"")&amp;" "&amp;IF(AND(D30=$T$12,F30=$V$8),A30,"")&amp;" "&amp;IF(AND(D31=$T$12,F31=$V$8),A31,"")&amp;" "&amp;IF(AND(D32=$T$12,F32=$V$8),A32,"")&amp;" "&amp;IF(AND(D33=$T$12,F33=$V$8),A33,"")&amp;" "&amp;IF(AND(D34=$T$12,F34=$V$8),A34,"")&amp;" "&amp;IF(AND(D35=$T$12,F35=$V$8),A35,"")&amp;" "&amp;IF(AND(D36=$T$12,F36=$V$8),A36,"")&amp;" "&amp;IF(AND(D37=$T$12,F37=$V$8),A37,"")&amp;" "&amp;IF(AND(D38=$T$12,F38=$V$8),A38,"")&amp;" "&amp;IF(AND(D39=$T$12,F39=$V$8),A39,"")&amp;" "&amp;IF(AND(D40=$T$12,F40=$V$8),A40,"")&amp;" "&amp;IF(AND(D41=$T$12,F41=$V$8),A41,"")&amp;" "&amp;IF(AND(D42=$T$12,F42=$V$8),A42,"")&amp;" "&amp;IF(AND(D43=$T$12,F43=$V$8),A43,"")&amp;" "&amp;IF(AND(D44=$T$12,F44=$V$8),A44,"")&amp;" "&amp;IF(AND(D45=$T$12,F45=$V$8),A45,"")&amp;" "&amp;IF(AND(D46=$T$12,F46=$V$8),A46,"")&amp;" "&amp;IF(AND(D47=$T$12,F47=$V$8),A47,"")&amp;" "&amp;IF(AND(D48=$T$12,F48=$V$8),A48,"")&amp;" "&amp;IF(AND(D49=$T$12,F49=$V$8),A49,"")&amp;" "&amp;IF(AND(D50=$T$12,F50=$V$8),A50,"")&amp;" "&amp;IF(AND(D51=$T$12,F51=$V$8),A51,"")&amp;" "&amp;IF(AND(D52=$T$12,F52=$V$8),A52,"")&amp;" "&amp;IF(AND(D53=$T$12,F53=$V$8),A53,"")&amp;" "&amp;IF(AND(D54=$T$12,F54=$V$8),A54,"")&amp;" "&amp;IF(AND(D55=$T$12,F55=$V$8),A55,"")&amp;" "&amp;IF(AND(D56=$T$12,F56=$V$8),A56,"")&amp;" "&amp;IF(AND(D57=$T$12,F57=$V$8),A57,"")&amp;" "&amp;IF(AND(D58=$T$12,F58=$V$8),A58,"")&amp;" "&amp;IF(AND(D59=$T$12,F59=$V$8),A59,"")&amp;" "&amp;IF(AND(D60=$T$12,F60=$V$8),A60,"")</f>
        <v xml:space="preserve">   R4  R6            R18     R23 R24     R29 R30    R34                  </v>
      </c>
      <c r="N12" s="86" t="str">
        <f>+IF(AND(D9=$T$12,F9=$W$8),A9,"")&amp;" "&amp;IF(AND(D10=$T$12,F10=$W$8),A10,"")&amp;" "&amp;IF(AND(D11=$T$12,F11=$W$8),A11,"")&amp;" "&amp;IF(AND(D12=$T$12,F12=$W$8),A12,"")&amp;" "&amp;IF(AND(D13=$T$12,F13=$W$8),A13,"")&amp;" "&amp;IF(AND(D14=$T$12,F14=$W$8),A14,"")&amp;" "&amp;IF(AND(D15=$T$12,F15=$W$8),A15,"")&amp;" "&amp;IF(AND(D16=$T$12,F16=$W$8),A16,"")&amp;" "&amp;IF(AND(D17=$T$12,F17=$W$8),A17,"")&amp;" "&amp;IF(AND(D18=$T$12,F18=$W$8),A18,"")&amp;" "&amp;IF(AND(D19=$T$12,F19=$W$8),A19,"")&amp;" "&amp;IF(AND(D20=$T$12,F20=$W$8),A20,"")&amp;" "&amp;IF(AND(D21=$T$12,F21=$W$8),A21,"")&amp;" "&amp;IF(AND(D22=$T$12,F22=$W$8),A22,"")&amp;" "&amp;IF(AND(D23=$T$12,F23=$W$8),A23,"")&amp;" "&amp;IF(AND(D24=$T$12,F24=$W$8),A24,"")&amp;" "&amp;IF(AND(D25=$T$12,F25=$W$8),A25,"")&amp;" "&amp;IF(AND(D26=$T$12,F26=$W$8),A26,"")&amp;" "&amp;IF(AND(D27=$T$12,F27=$W$8),A27,"")&amp;" "&amp;IF(AND(D28=$T$12,F28=$W$8),A28,"")&amp;" "&amp;IF(AND(D29=$T$12,F29=$W$8),A29,"")&amp;" "&amp;IF(AND(D30=$T$12,F30=$W$8),A30,"")&amp;" "&amp;IF(AND(D31=$T$12,F31=$W$8),A31,"")&amp;" "&amp;IF(AND(D32=$T$12,F32=$W$8),A32,"")&amp;" "&amp;IF(AND(D33=$T$12,F33=$W$8),A33,"")&amp;" "&amp;IF(AND(D34=$T$12,F34=$W$8),A34,"")&amp;" "&amp;IF(AND(D35=$T$12,F35=$W$8),A35,"")&amp;" "&amp;IF(AND(D36=$T$12,F36=$W$8),A36,"")&amp;" "&amp;IF(AND(D37=$T$12,F37=$W$8),A37,"")&amp;" "&amp;IF(AND(D38=$T$12,F38=$W$8),A38,"")&amp;" "&amp;IF(AND(D39=$T$12,F39=$W$8),A39,"")&amp;" "&amp;IF(AND(D40=$T$12,F40=$W$8),A40,"")&amp;" "&amp;IF(AND(D41=$T$12,F41=$W$8),A41,"")&amp;" "&amp;IF(AND(D42=$T$12,F42=$W$8),A42,"")&amp;" "&amp;IF(AND(D43=$T$12,F43=$W$8),A43,"")&amp;" "&amp;IF(AND(D44=$T$12,F44=$W$8),A44,"")&amp;" "&amp;IF(AND(D45=$T$12,F45=$W$8),A45,"")&amp;" "&amp;IF(AND(D46=$T$12,F46=$W$8),A46,"")&amp;" "&amp;IF(AND(D47=$T$12,F47=$W$8),A47,"")&amp;" "&amp;IF(AND(D48=$T$12,F48=$W$8),A48,"")&amp;" "&amp;IF(AND(D49=$T$12,F49=$W$8),A49,"")&amp;" "&amp;IF(AND(D50=$T$12,F50=$W$8),A50,"")&amp;" "&amp;IF(AND(D51=$T$12,F51=$W$8),A51,"")&amp;" "&amp;IF(AND(D52=$T$12,F52=$W$8),A52,"")&amp;" "&amp;IF(AND(D53=$T$12,F53=$W$8),A53,"")&amp;" "&amp;IF(AND(D54=$T$12,F54=$W$8),A54,"")&amp;" "&amp;IF(AND(D55=$T$12,F55=$W$8),A55,"")&amp;" "&amp;IF(AND(D56=$T$12,F56=$W$8),A56,"")&amp;" "&amp;IF(AND(D57=$T$12,F57=$W$8),A57,"")&amp;" "&amp;IF(AND(D58=$T$12,F58=$W$8),A58,"")&amp;" "&amp;IF(AND(D59=$T$12,F59=$W$8),A59,"")&amp;" "&amp;IF(AND(D60=$T$12,F60=$W$8),A60,"")</f>
        <v xml:space="preserve">    R5       R12         R21     R26 R27     R32                    </v>
      </c>
      <c r="O12" s="82" t="str">
        <f>+IF(AND(D9=$T$12,F9=$X$8),A9,"")&amp;" "&amp;IF(AND(D10=$T$12,F10=$X$8),A10,"")&amp;" "&amp;IF(AND(D11=$T$12,F11=$X$8),A11,"")&amp;" "&amp;IF(AND(D12=$T$12,F12=$X$8),A12,"")&amp;" "&amp;IF(AND(D13=$T$12,F13=$X$8),A13,"")&amp;" "&amp;IF(AND(D14=$T$12,F14=$X$8),A14,"")&amp;" "&amp;IF(AND(D15=$T$12,F15=$X$8),A15,"")&amp;" "&amp;IF(AND(D16=$T$12,F16=$X$8),A16,"")&amp;" "&amp;IF(AND(D17=$T$12,F17=$X$8),A17,"")&amp;" "&amp;IF(AND(D18=$T$12,F18=$X$8),A18,"")&amp;" "&amp;IF(AND(D19=$T$12,F19=$X$8),A19,"")&amp;" "&amp;IF(AND(D20=$T$12,F20=$X$8),A20,"")&amp;" "&amp;IF(AND(D21=$T$12,F21=$X$8),A21,"")&amp;" "&amp;IF(AND(D22=$T$12,F22=$X$8),A22,"")&amp;" "&amp;IF(AND(D23=$T$12,F23=$X$8),A23,"")&amp;" "&amp;IF(AND(D24=$T$12,F24=$X$8),A24,"")&amp;" "&amp;IF(AND(D25=$T$12,F25=$X$8),A25,"")&amp;" "&amp;IF(AND(D26=$T$12,F26=$X$8),A26,"")&amp;" "&amp;IF(AND(D27=$T$12,F27=$X$8),A27,"")&amp;" "&amp;IF(AND(D28=$T$12,F28=$X$8),A28,"")&amp;" "&amp;IF(AND(D29=$T$12,F29=$X$8),A29,"")&amp;" "&amp;IF(AND(D30=$T$12,F30=$X$8),A30,"")&amp;" "&amp;IF(AND(D31=$T$12,F31=$X$8),A31,"")&amp;" "&amp;IF(AND(D32=$T$12,F32=$X$8),A32,"")&amp;" "&amp;IF(AND(D33=$T$12,F33=$X$8),A33,"")&amp;" "&amp;IF(AND(D34=$T$12,F34=$X$8),A34,"")&amp;" "&amp;IF(AND(D35=$T$12,F35=$X$8),A35,"")&amp;" "&amp;IF(AND(D36=$T$12,F36=$X$8),A36,"")&amp;" "&amp;IF(AND(D37=$T$12,F37=$X$8),A37,"")&amp;" "&amp;IF(AND(D38=$T$12,F38=$X$8),A38,"")&amp;" "&amp;IF(AND(D39=$T$12,F39=$X$8),A39,"")&amp;" "&amp;IF(AND(D40=$T$12,F40=$X$8),A40,"")&amp;" "&amp;IF(AND(D41=$T$12,F41=$X$8),A41,"")&amp;" "&amp;IF(AND(D42=$T$12,F42=$X$8),A42,"")&amp;" "&amp;IF(AND(D43=$T$12,F43=$X$8),A43,"")&amp;" "&amp;IF(AND(D44=$T$12,F44=$X$8),A44,"")&amp;" "&amp;IF(AND(D45=$T$12,F45=$X$8),A45,"")&amp;" "&amp;IF(AND(D46=$T$12,F46=$X$8),A46,"")&amp;" "&amp;IF(AND(D47=$T$12,F47=$X$8),A47,"")&amp;" "&amp;IF(AND(D48=$T$12,F48=$X$8),A48,"")&amp;" "&amp;IF(AND(D49=$T$12,F49=$X$8),A49,"")&amp;" "&amp;IF(AND(D50=$T$12,F50=$X$8),A50,"")&amp;" "&amp;IF(AND(D51=$T$12,F51=$X$8),A51,"")&amp;" "&amp;IF(AND(D52=$T$12,F52=$X$8),A52,"")&amp;" "&amp;IF(AND(D53=$T$12,F53=$X$8),A53,"")&amp;" "&amp;IF(AND(D54=$T$12,F54=$X$8),A54,"")&amp;" "&amp;IF(AND(D55=$T$12,F55=$X$8),A55,"")&amp;" "&amp;IF(AND(D56=$T$12,F56=$X$8),A56,"")&amp;" "&amp;IF(AND(D57=$T$12,F57=$X$8),A57,"")&amp;" "&amp;IF(AND(D58=$T$12,F58=$X$8),A58,"")&amp;" "&amp;IF(AND(D59=$T$12,F59=$X$8),A59,"")&amp;" "&amp;IF(AND(D60=$T$12,F60=$X$8),A60,"")</f>
        <v xml:space="preserve">                                   R36 R37 R38 R39 R40 R41 R42 R43 R44    R48    </v>
      </c>
      <c r="P12" s="83" t="str">
        <f>+IF(AND(D9=$T$12,F9=$Y$8),A9,"")&amp;" "&amp;IF(AND(D10=$T$12,F10=$Y$8),A10,"")&amp;" "&amp;IF(AND(D11=$T$12,F11=$Y$8),A11,"")&amp;" "&amp;IF(AND(D12=$T$12,F12=$Y$8),A12,"")&amp;" "&amp;IF(AND(D13=$T$12,F13=$Y$8),A13,"")&amp;" "&amp;IF(AND(D14=$T$12,F14=$Y$8),A14,"")&amp;" "&amp;IF(AND(D15=$T$12,F15=$Y$8),A15,"")&amp;" "&amp;IF(AND(D16=$T$12,F16=$Y$8),A16,"")&amp;" "&amp;IF(AND(D17=$T$12,F17=$Y$8),A17,"")&amp;" "&amp;IF(AND(D18=$T$12,F18=$Y$8),A18,"")&amp;" "&amp;IF(AND(D19=$T$12,F19=$Y$8),A19,"")&amp;" "&amp;IF(AND(D20=$T$12,F20=$Y$8),A20,"")&amp;" "&amp;IF(AND(D21=$T$12,F21=$Y$8),A21,"")&amp;" "&amp;IF(AND(D22=$T$12,F22=$Y$8),A22,"")&amp;" "&amp;IF(AND(D23=$T$12,F23=$Y$8),A23,"")&amp;" "&amp;IF(AND(D24=$T$12,F24=$Y$8),A24,"")&amp;" "&amp;IF(AND(D25=$T$12,F25=$Y$8),A25,"")&amp;" "&amp;IF(AND(D26=$T$12,F26=$Y$8),A26,"")&amp;" "&amp;IF(AND(D27=$T$12,F27=$Y$8),A27,"")&amp;" "&amp;IF(AND(D28=$T$12,F28=$Y$8),A28,"")&amp;" "&amp;IF(AND(D29=$T$12,F29=$Y$8),A29,"")&amp;" "&amp;IF(AND(D30=$T$12,F30=$Y$8),A30,"")&amp;" "&amp;IF(AND(D31=$T$12,F31=$Y$8),A31,"")&amp;" "&amp;IF(AND(D32=$T$12,F32=$Y$8),A32,"")&amp;" "&amp;IF(AND(D33=$T$12,F33=$Y$8),A33,"")&amp;" "&amp;IF(AND(D34=$T$12,F34=$Y$8),A34,"")&amp;" "&amp;IF(AND(D35=$T$12,F35=$Y$8),A35,"")&amp;" "&amp;IF(AND(D36=$T$12,F36=$Y$8),A36,"")&amp;" "&amp;IF(AND(D37=$T$12,F37=$Y$8),A37,"")&amp;" "&amp;IF(AND(D38=$T$12,F38=$Y$8),A38,"")&amp;" "&amp;IF(AND(D39=$T$12,F39=$Y$8),A39,"")&amp;" "&amp;IF(AND(D40=$T$12,F40=$Y$8),A40,"")&amp;" "&amp;IF(AND(D41=$T$12,F41=$Y$8),A41,"")&amp;" "&amp;IF(AND(D42=$T$12,F42=$Y$8),A42,"")&amp;" "&amp;IF(AND(D43=$T$12,F43=$Y$8),A43,"")&amp;" "&amp;IF(AND(D44=$T$12,F44=$Y$8),A44,"")&amp;" "&amp;IF(AND(D45=$T$12,F45=$Y$8),A45,"")&amp;" "&amp;IF(AND(D46=$T$12,F46=$Y$8),A46,"")&amp;" "&amp;IF(AND(D47=$T$12,F47=$Y$8),A47,"")&amp;" "&amp;IF(AND(D48=$T$12,F48=$Y$8),A48,"")&amp;" "&amp;IF(AND(D49=$T$12,F49=$Y$8),A49,"")&amp;" "&amp;IF(AND(D50=$T$12,F50=$Y$8),A50,"")&amp;" "&amp;IF(AND(D51=$T$12,F51=$Y$8),A51,"")&amp;" "&amp;IF(AND(D52=$T$12,F52=$Y$8),A52,"")&amp;" "&amp;IF(AND(D53=$T$12,F53=$Y$8),A53,"")&amp;" "&amp;IF(AND(D54=$T$12,F54=$Y$8),A54,"")&amp;" "&amp;IF(AND(D55=$T$12,F55=$Y$8),A55,"")&amp;" "&amp;IF(AND(D56=$T$12,F56=$Y$8),A56,"")&amp;" "&amp;IF(AND(D57=$T$12,F57=$Y$8),A57,"")&amp;" "&amp;IF(AND(D58=$T$12,F58=$Y$8),A58,"")&amp;" "&amp;IF(AND(D59=$T$12,F59=$Y$8),A59,"")&amp;" "&amp;IF(AND(D60=$T$12,F60=$Y$8),A60,"")</f>
        <v xml:space="preserve">                                                   </v>
      </c>
      <c r="Q12" s="81"/>
      <c r="R12" s="678"/>
      <c r="S12" s="84">
        <v>0.4</v>
      </c>
      <c r="T12" s="75" t="s">
        <v>269</v>
      </c>
      <c r="U12" s="90" t="s">
        <v>285</v>
      </c>
      <c r="V12" s="86" t="s">
        <v>273</v>
      </c>
      <c r="W12" s="86" t="s">
        <v>273</v>
      </c>
      <c r="X12" s="82" t="s">
        <v>283</v>
      </c>
      <c r="Y12" s="83" t="s">
        <v>284</v>
      </c>
      <c r="AB12" s="65"/>
      <c r="AC12" s="65"/>
      <c r="AD12" s="77"/>
      <c r="AE12" s="87"/>
      <c r="AF12" s="88"/>
      <c r="AG12" s="85"/>
      <c r="AH12" s="85"/>
      <c r="AI12" s="85"/>
      <c r="AJ12" s="89"/>
      <c r="AK12" s="85"/>
      <c r="AL12" s="77"/>
      <c r="AM12" s="77"/>
    </row>
    <row r="13" spans="1:39" ht="48.75" customHeight="1" thickBot="1" x14ac:dyDescent="0.25">
      <c r="A13" s="302" t="str">
        <f>'2 MAPA FINAL'!A35</f>
        <v>R5</v>
      </c>
      <c r="B13" s="79" t="str">
        <f>+'2 MAPA FINAL'!H35</f>
        <v>Posibilidad de afectación económica y reputacional por la omisión e inobservancia  de los lineamientos establecidos en las areas de mantenimiento y servicios generales  debido al desconocimiento o incumplimiento de los lineamientos establecidos lo que ocasiona el uso indebido a los recursos e insumos  en beneficio de terceros o particulares.</v>
      </c>
      <c r="C13" s="63">
        <f>+'2 MAPA FINAL'!AM40</f>
        <v>0.36</v>
      </c>
      <c r="D13" s="398" t="str">
        <f t="shared" si="2"/>
        <v>Baja</v>
      </c>
      <c r="E13" s="398">
        <f>+'2 MAPA FINAL'!AN40</f>
        <v>0.6</v>
      </c>
      <c r="F13" s="398" t="str">
        <f t="shared" si="0"/>
        <v>Moderado</v>
      </c>
      <c r="G13" s="79" t="str">
        <f t="shared" si="1"/>
        <v>Moderado</v>
      </c>
      <c r="I13" s="81"/>
      <c r="J13" s="659"/>
      <c r="K13" s="91" t="s">
        <v>264</v>
      </c>
      <c r="L13" s="92" t="str">
        <f>+IF(AND(D9=$T$13,F9=$U$8),A9,"")&amp;" "&amp;IF(AND(D10=$T$13,F10=$U$8),A10,"")&amp;" "&amp;IF(AND(D11=$T$13,F11=$U$8),A11,"")&amp;" "&amp;IF(AND(D12=$T$13,F12=$U$8),A12,"")&amp;" "&amp;IF(AND(D13=$T$13,F13=$U$8),A13,"")&amp;" "&amp;IF(AND(D14=$T$13,F14=$U$8),A14,"")&amp;" "&amp;IF(AND(D15=$T$13,F15=$U$8),A15,"")&amp;" "&amp;IF(AND(D16=$T$13,F16=$U$8),A16,"")&amp;" "&amp;IF(AND(D17=$T$13,F17=$U$8),A17,"")&amp;" "&amp;IF(AND(D18=$T$13,F18=$U$8),A18,"")&amp;" "&amp;IF(AND(D19=$T$13,F19=$U$8),A19,"")&amp;" "&amp;IF(AND(D20=$T$13,F20=$U$8),A20,"")&amp;" "&amp;IF(AND(D21=$T$13,F21=$U$8),A21,"")&amp;" "&amp;IF(AND(D22=$T$13,F22=$U$8),A22,"")&amp;" "&amp;IF(AND(D23=$T$13,F23=$U$8),A23,"")&amp;" "&amp;IF(AND(D24=$T$13,F24=$U$8),A24,"")&amp;" "&amp;IF(AND(D25=$T$13,F25=$U$8),A25,"")&amp;" "&amp;IF(AND(D26=$T$13,F26=$U$8),A26,"")&amp;" "&amp;IF(AND(D27=$T$13,F27=$U$8),A27,"")&amp;" "&amp;IF(AND(D28=$T$13,F28=$U$8),A28,"")&amp;" "&amp;IF(AND(D29=$T$13,F29=$U$8),A29,"")&amp;" "&amp;IF(AND(D30=$T$13,F30=$U$8),A30,"")&amp;" "&amp;IF(AND(D31=$T$13,F31=$U$8),A31,"")&amp;" "&amp;IF(AND(D32=$T$13,F32=$U$8),A32,"")&amp;" "&amp;IF(AND(D33=$T$13,F33=$U$8),A33,"")&amp;" "&amp;IF(AND(D34=$T$13,F34=$U$8),A34,"")&amp;" "&amp;IF(AND(D35=$T$13,F35=$U$8),A35,"")&amp;" "&amp;IF(AND(D36=$T$13,F36=$U$8),A36,"")&amp;" "&amp;IF(AND(D37=$T$13,F37=$U$8),A37,"")&amp;" "&amp;IF(AND(D38=$T$13,F38=$U$8),A38,"")&amp;" "&amp;IF(AND(D39=$T$13,F39=$U$8),A39,"")&amp;" "&amp;IF(AND(D40=$T$13,F40=$U$8),A40,"")&amp;" "&amp;IF(AND(D41=$T$13,F41=$U$8),A41,"")&amp;" "&amp;IF(AND(D42=$T$13,F42=$U$8),A42,"")&amp;" "&amp;IF(AND(D43=$T$13,F43=$U$8),A43,"")&amp;" "&amp;IF(AND(D44=$T$13,F44=$U$8),A44,"")&amp;" "&amp;IF(AND(D45=$T$13,F45=$U$8),A45,"")&amp;" "&amp;IF(AND(D46=$T$13,F46=$U$8),A46,"")&amp;" "&amp;IF(AND(D47=$T$13,F47=$U$8),A47,"")&amp;" "&amp;IF(AND(D48=$T$13,F48=$U$8),A48,"")&amp;" "&amp;IF(AND(D49=$T$13,F49=$U$8),A49,"")&amp;" "&amp;IF(AND(D50=$T$13,F50=$U$8),A50,"")&amp;" "&amp;IF(AND(D51=$T$13,F51=$U$8),A51,"")&amp;" "&amp;IF(AND(D52=$T$13,F52=$U$8),A52,"")&amp;" "&amp;IF(AND(D53=$T$13,F53=$U$8),A53,"")&amp;" "&amp;IF(AND(D54=$T$13,F54=$U$8),A54,"")&amp;" "&amp;IF(AND(D55=$T$13,F55=$U$8),A55,"")&amp;" "&amp;IF(AND(D56=$T$13,F56=$U$8),A56,"")&amp;" "&amp;IF(AND(D57=$T$13,F57=$U$8),A57,"")&amp;" "&amp;IF(AND(D58=$T$13,F58=$U$8),A58,"")&amp;" "&amp;IF(AND(D59=$T$13,F59=$U$8),A59,"")&amp;" "&amp;IF(AND(D60=$T$13,F60=$U$8),A60,"")</f>
        <v xml:space="preserve">                                                   </v>
      </c>
      <c r="M13" s="92" t="str">
        <f>+IF(AND(D9=$T$13,F9=$V$8),A9,"")&amp;" "&amp;IF(AND(D10=$T$13,F10=$V$8),A10,"")&amp;" "&amp;IF(AND(D11=$T$13,F11=$V$8),A11,"")&amp;" "&amp;IF(AND(D12=$T$13,F12=$V$8),A12,"")&amp;" "&amp;IF(AND(D13=$T$13,F13=$V$8),A13,"")&amp;" "&amp;IF(AND(D14=$T$13,F14=$V$8),A14,"")&amp;" "&amp;IF(AND(D15=$T$13,F15=$V$8),A15,"")&amp;" "&amp;IF(AND(D16=$T$13,F16=$V$8),A16,"")&amp;" "&amp;IF(AND(D17=$T$13,F17=$V$8),A17,"")&amp;" "&amp;IF(AND(D18=$T$13,F18=$V$8),A18,"")&amp;" "&amp;IF(AND(D19=$T$13,F19=$V$8),A19,"")&amp;" "&amp;IF(AND(D20=$T$13,F20=$V$8),A20,"")&amp;" "&amp;IF(AND(D21=$T$13,F21=$V$8),A21,"")&amp;" "&amp;IF(AND(D22=$T$13,F22=$V$8),A22,"")&amp;" "&amp;IF(AND(D23=$T$13,F23=$V$8),A23,"")&amp;" "&amp;IF(AND(D24=$T$13,F24=$V$8),A24,"")&amp;" "&amp;IF(AND(D25=$T$13,F25=$V$8),A25,"")&amp;" "&amp;IF(AND(D26=$T$13,F26=$V$8),A26,"")&amp;" "&amp;IF(AND(D27=$T$13,F27=$V$8),A27,"")&amp;" "&amp;IF(AND(D28=$T$13,F28=$V$8),A28,"")&amp;" "&amp;IF(AND(D29=$T$13,F29=$V$8),A29,"")&amp;" "&amp;IF(AND(D30=$T$13,F30=$V$8),A30,"")&amp;" "&amp;IF(AND(D31=$T$13,F31=$V$8),A31,"")&amp;" "&amp;IF(AND(D32=$T$13,F32=$V$8),A32,"")&amp;" "&amp;IF(AND(D33=$T$13,F33=$V$8),A33,"")&amp;" "&amp;IF(AND(D34=$T$13,F34=$V$8),A34,"")&amp;" "&amp;IF(AND(D35=$T$13,F35=$V$8),A35,"")&amp;" "&amp;IF(AND(D36=$T$13,F36=$V$8),A36,"")&amp;" "&amp;IF(AND(D37=$T$13,F37=$V$8),A37,"")&amp;" "&amp;IF(AND(D38=$T$13,F38=$V$8),A38,"")&amp;" "&amp;IF(AND(D39=$T$13,F39=$V$8),A39,"")&amp;" "&amp;IF(AND(D40=$T$13,F40=$V$8),A40,"")&amp;" "&amp;IF(AND(D41=$T$13,F41=$V$8),A41,"")&amp;" "&amp;IF(AND(D42=$T$13,F42=$V$8),A42,"")&amp;" "&amp;IF(AND(D43=$T$13,F43=$V$8),A43,"")&amp;" "&amp;IF(AND(D44=$T$13,F44=$V$8),A44,"")&amp;" "&amp;IF(AND(D45=$T$13,F45=$V$8),A45,"")&amp;" "&amp;IF(AND(D46=$T$13,F46=$V$8),A46,"")&amp;" "&amp;IF(AND(D47=$T$13,F47=$V$8),A47,"")&amp;" "&amp;IF(AND(D48=$T$13,F48=$V$8),A48,"")&amp;" "&amp;IF(AND(D49=$T$13,F49=$V$8),A49,"")&amp;" "&amp;IF(AND(D50=$T$13,F50=$V$8),A50,"")&amp;" "&amp;IF(AND(D51=$T$13,F51=$V$8),A51,"")&amp;" "&amp;IF(AND(D52=$T$13,F52=$V$8),A52,"")&amp;" "&amp;IF(AND(D53=$T$13,F53=$V$8),A53,"")&amp;" "&amp;IF(AND(D54=$T$13,F54=$V$8),A54,"")&amp;" "&amp;IF(AND(D55=$T$13,F55=$V$8),A55,"")&amp;" "&amp;IF(AND(D56=$T$13,F56=$V$8),A56,"")&amp;" "&amp;IF(AND(D57=$T$13,F57=$V$8),A57,"")&amp;" "&amp;IF(AND(D58=$T$13,F58=$V$8),A58,"")&amp;" "&amp;IF(AND(D59=$T$13,F59=$V$8),A59,"")&amp;" "&amp;IF(AND(D60=$T$13,F60=$V$8),A60,"")</f>
        <v xml:space="preserve">  R3           R14     R19      R25   R28       R35                 </v>
      </c>
      <c r="N13" s="93" t="str">
        <f>+IF(AND(D9=$T$13,F9=$W$8),A9,"")&amp;" "&amp;IF(AND(D10=$T$13,F10=$W$8),A10,"")&amp;" "&amp;IF(AND(D11=$T$13,F11=$W$8),A11,"")&amp;" "&amp;IF(AND(D12=$T$13,F12=$W$8),A12,"")&amp;" "&amp;IF(AND(D13=$T$13,F13=$W$8),A13,"")&amp;" "&amp;IF(AND(D14=$T$13,F14=$W$8),A14,"")&amp;" "&amp;IF(AND(D15=$T$13,F15=$W$8),A15,"")&amp;" "&amp;IF(AND(D16=$T$13,F16=$W$8),A16,"")&amp;" "&amp;IF(AND(D17=$T$13,F17=$W$8),A17,"")&amp;" "&amp;IF(AND(D18=$T$13,F18=$W$8),A18,"")&amp;" "&amp;IF(AND(D19=$T$13,F19=$W$8),A19,"")&amp;" "&amp;IF(AND(D20=$T$13,F20=$W$8),A20,"")&amp;" "&amp;IF(AND(D21=$T$13,F21=$W$8),A21,"")&amp;" "&amp;IF(AND(D22=$T$13,F22=$W$8),A22,"")&amp;" "&amp;IF(AND(D23=$T$13,F23=$W$8),A23,"")&amp;" "&amp;IF(AND(D24=$T$13,F24=$W$8),A24,"")&amp;" "&amp;IF(AND(D25=$T$13,F25=$W$8),A25,"")&amp;" "&amp;IF(AND(D26=$T$13,F26=$W$8),A26,"")&amp;" "&amp;IF(AND(D27=$T$13,F27=$W$8),A27,"")&amp;" "&amp;IF(AND(D28=$T$13,F28=$W$8),A28,"")&amp;" "&amp;IF(AND(D29=$T$13,F29=$W$8),A29,"")&amp;" "&amp;IF(AND(D30=$T$13,F30=$W$8),A30,"")&amp;" "&amp;IF(AND(D31=$T$13,F31=$W$8),A31,"")&amp;" "&amp;IF(AND(D32=$T$13,F32=$W$8),A32,"")&amp;" "&amp;IF(AND(D33=$T$13,F33=$W$8),A33,"")&amp;" "&amp;IF(AND(D34=$T$13,F34=$W$8),A34,"")&amp;" "&amp;IF(AND(D35=$T$13,F35=$W$8),A35,"")&amp;" "&amp;IF(AND(D36=$T$13,F36=$W$8),A36,"")&amp;" "&amp;IF(AND(D37=$T$13,F37=$W$8),A37,"")&amp;" "&amp;IF(AND(D38=$T$13,F38=$W$8),A38,"")&amp;" "&amp;IF(AND(D39=$T$13,F39=$W$8),A39,"")&amp;" "&amp;IF(AND(D40=$T$13,F40=$W$8),A40,"")&amp;" "&amp;IF(AND(D41=$T$13,F41=$W$8),A41,"")&amp;" "&amp;IF(AND(D42=$T$13,F42=$W$8),A42,"")&amp;" "&amp;IF(AND(D43=$T$13,F43=$W$8),A43,"")&amp;" "&amp;IF(AND(D44=$T$13,F44=$W$8),A44,"")&amp;" "&amp;IF(AND(D45=$T$13,F45=$W$8),A45,"")&amp;" "&amp;IF(AND(D46=$T$13,F46=$W$8),A46,"")&amp;" "&amp;IF(AND(D47=$T$13,F47=$W$8),A47,"")&amp;" "&amp;IF(AND(D48=$T$13,F48=$W$8),A48,"")&amp;" "&amp;IF(AND(D49=$T$13,F49=$W$8),A49,"")&amp;" "&amp;IF(AND(D50=$T$13,F50=$W$8),A50,"")&amp;" "&amp;IF(AND(D51=$T$13,F51=$W$8),A51,"")&amp;" "&amp;IF(AND(D52=$T$13,F52=$W$8),A52,"")&amp;" "&amp;IF(AND(D53=$T$13,F53=$W$8),A53,"")&amp;" "&amp;IF(AND(D54=$T$13,F54=$W$8),A54,"")&amp;" "&amp;IF(AND(D55=$T$13,F55=$W$8),A55,"")&amp;" "&amp;IF(AND(D56=$T$13,F56=$W$8),A56,"")&amp;" "&amp;IF(AND(D57=$T$13,F57=$W$8),A57,"")&amp;" "&amp;IF(AND(D58=$T$13,F58=$W$8),A58,"")&amp;" "&amp;IF(AND(D59=$T$13,F59=$W$8),A59,"")&amp;" "&amp;IF(AND(D60=$T$13,F60=$W$8),A60,"")</f>
        <v xml:space="preserve">                                            R45 R46      </v>
      </c>
      <c r="O13" s="94" t="str">
        <f>+IF(AND(D9=$T$13,F9=$X$8),A9,"")&amp;" "&amp;IF(AND(D10=$T$13,F10=$X$8),A10,"")&amp;" "&amp;IF(AND(D11=$T$13,F11=$X$8),A11,"")&amp;" "&amp;IF(AND(D12=$T$13,F12=$X$8),A12,"")&amp;" "&amp;IF(AND(D13=$T$13,F13=$X$8),A13,"")&amp;" "&amp;IF(AND(D14=$T$13,F14=$X$8),A14,"")&amp;" "&amp;IF(AND(D15=$T$13,F15=$X$8),A15,"")&amp;" "&amp;IF(AND(D16=$T$13,F16=$X$8),A16,"")&amp;" "&amp;IF(AND(D17=$T$13,F17=$X$8),A17,"")&amp;" "&amp;IF(AND(D18=$T$13,F18=$X$8),A18,"")&amp;" "&amp;IF(AND(D19=$T$13,F19=$X$8),A19,"")&amp;" "&amp;IF(AND(D20=$T$13,F20=$X$8),A20,"")&amp;" "&amp;IF(AND(D21=$T$13,F21=$X$8),A21,"")&amp;" "&amp;IF(AND(D22=$T$13,F22=$X$8),A22,"")&amp;" "&amp;IF(AND(D23=$T$13,F23=$X$8),A23,"")&amp;" "&amp;IF(AND(D24=$T$13,F24=$X$8),A24,"")&amp;" "&amp;IF(AND(D25=$T$13,F25=$X$8),A25,"")&amp;" "&amp;IF(AND(D26=$T$13,F26=$X$8),A26,"")&amp;" "&amp;IF(AND(D27=$T$13,F27=$X$8),A27,"")&amp;" "&amp;IF(AND(D28=$T$13,F28=$X$8),A28,"")&amp;" "&amp;IF(AND(D29=$T$13,F29=$X$8),A29,"")&amp;" "&amp;IF(AND(D30=$T$13,F30=$X$8),A30,"")&amp;" "&amp;IF(AND(D31=$T$13,F31=$X$8),A31,"")&amp;" "&amp;IF(AND(D32=$T$13,F32=$X$8),A32,"")&amp;" "&amp;IF(AND(D33=$T$13,F33=$X$8),A33,"")&amp;" "&amp;IF(AND(D34=$T$13,F34=$X$8),A34,"")&amp;" "&amp;IF(AND(D35=$T$13,F35=$X$8),A35,"")&amp;" "&amp;IF(AND(D36=$T$13,F36=$X$8),A36,"")&amp;" "&amp;IF(AND(D37=$T$13,F37=$X$8),A37,"")&amp;" "&amp;IF(AND(D38=$T$13,F38=$X$8),A38,"")&amp;" "&amp;IF(AND(D39=$T$13,F39=$X$8),A39,"")&amp;" "&amp;IF(AND(D40=$T$13,F40=$X$8),A40,"")&amp;" "&amp;IF(AND(D41=$T$13,F41=$X$8),A41,"")&amp;" "&amp;IF(AND(D42=$T$13,F42=$X$8),A42,"")&amp;" "&amp;IF(AND(D43=$T$13,F43=$X$8),A43,"")&amp;" "&amp;IF(AND(D44=$T$13,F44=$X$8),A44,"")&amp;" "&amp;IF(AND(D45=$T$13,F45=$X$8),A45,"")&amp;" "&amp;IF(AND(D46=$T$13,F46=$X$8),A46,"")&amp;" "&amp;IF(AND(D47=$T$13,F47=$X$8),A47,"")&amp;" "&amp;IF(AND(D48=$T$13,F48=$X$8),A48,"")&amp;" "&amp;IF(AND(D49=$T$13,F49=$X$8),A49,"")&amp;" "&amp;IF(AND(D50=$T$13,F50=$X$8),A50,"")&amp;" "&amp;IF(AND(D51=$T$13,F51=$X$8),A51,"")&amp;" "&amp;IF(AND(D52=$T$13,F52=$X$8),A52,"")&amp;" "&amp;IF(AND(D53=$T$13,F53=$X$8),A53,"")&amp;" "&amp;IF(AND(D54=$T$13,F54=$X$8),A54,"")&amp;" "&amp;IF(AND(D55=$T$13,F55=$X$8),A55,"")&amp;" "&amp;IF(AND(D56=$T$13,F56=$X$8),A56,"")&amp;" "&amp;IF(AND(D57=$T$13,F57=$X$8),A57,"")&amp;" "&amp;IF(AND(D58=$T$13,F58=$X$8),A58,"")&amp;" "&amp;IF(AND(D59=$T$13,F59=$X$8),A59,"")&amp;" "&amp;IF(AND(D60=$T$13,F60=$X$8),A60,"")</f>
        <v xml:space="preserve">                                R33                   </v>
      </c>
      <c r="P13" s="95" t="str">
        <f>+IF(AND(D9=$T$13,F9=$Y$8),A9,"")&amp;" "&amp;IF(AND(D10=$T$13,F10=$Y$8),A10,"")&amp;" "&amp;IF(AND(D11=$T$13,F11=$Y$8),A11,"")&amp;" "&amp;IF(AND(D12=$T$13,F12=$Y$8),A12,"")&amp;" "&amp;IF(AND(D13=$T$13,F13=$Y$8),A13,"")&amp;" "&amp;IF(AND(D14=$T$13,F14=$Y$8),A14,"")&amp;" "&amp;IF(AND(D15=$T$13,F15=$Y$8),A15,"")&amp;" "&amp;IF(AND(D16=$T$13,F16=$Y$8),A16,"")&amp;" "&amp;IF(AND(D17=$T$13,F17=$Y$8),A17,"")&amp;" "&amp;IF(AND(D18=$T$13,F18=$Y$8),A18,"")&amp;" "&amp;IF(AND(D19=$T$13,F19=$Y$8),A19,"")&amp;" "&amp;IF(AND(D20=$T$13,F20=$Y$8),A20,"")&amp;" "&amp;IF(AND(D21=$T$13,F21=$Y$8),A21,"")&amp;" "&amp;IF(AND(D22=$T$13,F22=$Y$8),A22,"")&amp;" "&amp;IF(AND(D23=$T$13,F23=$Y$8),A23,"")&amp;" "&amp;IF(AND(D24=$T$13,F24=$Y$8),A24,"")&amp;" "&amp;IF(AND(D25=$T$13,F25=$Y$8),A25,"")&amp;" "&amp;IF(AND(D26=$T$13,F26=$Y$8),A26,"")&amp;" "&amp;IF(AND(D27=$T$13,F27=$Y$8),A27,"")&amp;" "&amp;IF(AND(D28=$T$13,F28=$Y$8),A28,"")&amp;" "&amp;IF(AND(D29=$T$13,F29=$Y$8),A29,"")&amp;" "&amp;IF(AND(D30=$T$13,F30=$Y$8),A30,"")&amp;" "&amp;IF(AND(D31=$T$13,F31=$Y$8),A31,"")&amp;" "&amp;IF(AND(D32=$T$13,F32=$Y$8),A32,"")&amp;" "&amp;IF(AND(D33=$T$13,F33=$Y$8),A33,"")&amp;" "&amp;IF(AND(D34=$T$13,F34=$Y$8),A34,"")&amp;" "&amp;IF(AND(D35=$T$13,F35=$Y$8),A35,"")&amp;" "&amp;IF(AND(D36=$T$13,F36=$Y$8),A36,"")&amp;" "&amp;IF(AND(D37=$T$13,F37=$Y$8),A37,"")&amp;" "&amp;IF(AND(D38=$T$13,F38=$Y$8),A38,"")&amp;" "&amp;IF(AND(D39=$T$13,F39=$Y$8),A39,"")&amp;" "&amp;IF(AND(D40=$T$13,F40=$Y$8),A40,"")&amp;" "&amp;IF(AND(D41=$T$13,F41=$Y$8),A41,"")&amp;" "&amp;IF(AND(D42=$T$13,F42=$Y$8),A42,"")&amp;" "&amp;IF(AND(D43=$T$13,F43=$Y$8),A43,"")&amp;" "&amp;IF(AND(D44=$T$13,F44=$Y$8),A44,"")&amp;" "&amp;IF(AND(D45=$T$13,F45=$Y$8),A45,"")&amp;" "&amp;IF(AND(D46=$T$13,F46=$Y$8),A46,"")&amp;" "&amp;IF(AND(D47=$T$13,F47=$Y$8),A47,"")&amp;" "&amp;IF(AND(D48=$T$13,F48=$Y$8),A48,"")&amp;" "&amp;IF(AND(D49=$T$13,F49=$Y$8),A49,"")&amp;" "&amp;IF(AND(D50=$T$13,F50=$Y$8),A50,"")&amp;" "&amp;IF(AND(D51=$T$13,F51=$Y$8),A51,"")&amp;" "&amp;IF(AND(D52=$T$13,F52=$Y$8),A52,"")&amp;" "&amp;IF(AND(D53=$T$13,F53=$Y$8),A53,"")&amp;" "&amp;IF(AND(D54=$T$13,F54=$Y$8),A54,"")&amp;" "&amp;IF(AND(D55=$T$13,F55=$Y$8),A55,"")&amp;" "&amp;IF(AND(D56=$T$13,F56=$Y$8),A56,"")&amp;" "&amp;IF(AND(D57=$T$13,F57=$Y$8),A57,"")&amp;" "&amp;IF(AND(D58=$T$13,F58=$Y$8),A58,"")&amp;" "&amp;IF(AND(D59=$T$13,F59=$Y$8),A59,"")&amp;" "&amp;IF(AND(D60=$T$13,F60=$Y$8),A60,"")</f>
        <v xml:space="preserve">                                                   </v>
      </c>
      <c r="Q13" s="81"/>
      <c r="R13" s="678"/>
      <c r="S13" s="96">
        <v>0.2</v>
      </c>
      <c r="T13" s="97" t="s">
        <v>264</v>
      </c>
      <c r="U13" s="92" t="s">
        <v>285</v>
      </c>
      <c r="V13" s="92" t="s">
        <v>285</v>
      </c>
      <c r="W13" s="93" t="s">
        <v>273</v>
      </c>
      <c r="X13" s="94" t="s">
        <v>283</v>
      </c>
      <c r="Y13" s="95" t="s">
        <v>284</v>
      </c>
      <c r="AB13" s="65"/>
      <c r="AC13" s="65"/>
      <c r="AD13" s="77"/>
      <c r="AE13" s="87"/>
      <c r="AF13" s="88"/>
      <c r="AG13" s="85"/>
      <c r="AH13" s="85"/>
      <c r="AI13" s="85"/>
      <c r="AJ13" s="98"/>
      <c r="AK13" s="85"/>
      <c r="AL13" s="77"/>
      <c r="AM13" s="77"/>
    </row>
    <row r="14" spans="1:39" ht="30.95" customHeight="1" x14ac:dyDescent="0.2">
      <c r="A14" s="302" t="str">
        <f>'2 MAPA FINAL'!A41</f>
        <v>R6</v>
      </c>
      <c r="B14" s="79" t="str">
        <f>+'2 MAPA FINAL'!H41</f>
        <v xml:space="preserve">Posibilidad de afectación económica y reputacional por el incumplimiento de los lineamientos establecidos en el area de movilidad  debido a la omisión e inobservancia de dichos lineamientos lo que ocasiona el uso indebido a los vehiculos propios de la Corporación que prestan servicios de transporte a  funcionarios que ocupan empleos del nivel directivo y de algunas dependencias administrativas, en beneficio propio,  de terceros o particulares. </v>
      </c>
      <c r="C14" s="63">
        <f>+'2 MAPA FINAL'!AM46</f>
        <v>0.36</v>
      </c>
      <c r="D14" s="398" t="str">
        <f t="shared" si="2"/>
        <v>Baja</v>
      </c>
      <c r="E14" s="398">
        <f>+'2 MAPA FINAL'!AN46</f>
        <v>0.4</v>
      </c>
      <c r="F14" s="398" t="str">
        <f t="shared" si="0"/>
        <v>Menor</v>
      </c>
      <c r="G14" s="79" t="str">
        <f t="shared" si="1"/>
        <v>Moderado</v>
      </c>
      <c r="I14" s="81"/>
      <c r="J14" s="81"/>
      <c r="K14" s="81"/>
      <c r="L14" s="81"/>
      <c r="M14" s="81"/>
      <c r="N14" s="81"/>
      <c r="O14" s="81"/>
      <c r="P14" s="81"/>
      <c r="Q14" s="81"/>
      <c r="AB14" s="65"/>
      <c r="AC14" s="65"/>
      <c r="AD14" s="77"/>
      <c r="AE14" s="87"/>
      <c r="AF14" s="88"/>
      <c r="AG14" s="85"/>
      <c r="AH14" s="85"/>
      <c r="AI14" s="85"/>
      <c r="AJ14" s="85"/>
      <c r="AK14" s="85"/>
      <c r="AL14" s="77"/>
      <c r="AM14" s="77"/>
    </row>
    <row r="15" spans="1:39" ht="30.95" customHeight="1" x14ac:dyDescent="0.2">
      <c r="A15" s="302" t="str">
        <f>'2 MAPA FINAL'!A47</f>
        <v>R7</v>
      </c>
      <c r="B15" s="79" t="str">
        <f>+'2 MAPA FINAL'!H47</f>
        <v>Posibilidad de incumplimiento de los objetivos por el alto volumen de peticiones  ciudadanas recibidas a través de los diferentes canales de atención(presencial, virtual, web y telefónico) para su ingreso y registro en la plataforma   debido a la recepción de peticiones a través de múltiples canales de atención (presencial, virtual, web y telefónico), lo que puede dificultar su registro, respuesta y traslado dentro de los tiempos establecidos por la ley.
 lo que ocasiona el riesgo de incumplimiento en los términos legales para la atención y respuesta de las peticiones ciudadanas.</v>
      </c>
      <c r="C15" s="63">
        <f>+'2 MAPA FINAL'!AM52</f>
        <v>0.6</v>
      </c>
      <c r="D15" s="398" t="str">
        <f t="shared" si="2"/>
        <v>Media</v>
      </c>
      <c r="E15" s="398">
        <f>+'2 MAPA FINAL'!AN52</f>
        <v>0.8</v>
      </c>
      <c r="F15" s="398" t="str">
        <f t="shared" si="0"/>
        <v>Mayor</v>
      </c>
      <c r="G15" s="79" t="str">
        <f t="shared" si="1"/>
        <v>Alto</v>
      </c>
      <c r="I15" s="81"/>
      <c r="J15" s="81"/>
      <c r="K15" s="81"/>
      <c r="L15" s="81"/>
      <c r="M15" s="81"/>
      <c r="N15" s="81"/>
      <c r="O15" s="81"/>
      <c r="P15" s="81"/>
      <c r="Q15" s="81"/>
      <c r="U15" s="69" t="s">
        <v>286</v>
      </c>
      <c r="W15" s="65"/>
      <c r="X15" s="65"/>
      <c r="Y15" s="65"/>
      <c r="Z15" s="65"/>
      <c r="AA15" s="65"/>
      <c r="AB15" s="65"/>
      <c r="AC15" s="65"/>
      <c r="AD15" s="77"/>
      <c r="AE15" s="87"/>
      <c r="AF15" s="77"/>
      <c r="AG15" s="88"/>
      <c r="AH15" s="88"/>
      <c r="AI15" s="88"/>
      <c r="AJ15" s="88"/>
      <c r="AK15" s="88"/>
      <c r="AL15" s="77"/>
      <c r="AM15" s="77"/>
    </row>
    <row r="16" spans="1:39" ht="30.95" customHeight="1" x14ac:dyDescent="0.2">
      <c r="A16" s="302" t="str">
        <f>'2 MAPA FINAL'!A53</f>
        <v>R8</v>
      </c>
      <c r="B16" s="79" t="str">
        <f>+'2 MAPA FINAL'!H53</f>
        <v>Posibilidad de incumplimiento de los objetivos por el querer garantizar la atención oportuna, adecuada y trazable de las peticiones ciudadanas mediante la correcta asignación, registro y clasificación de las PQRS en el sistema Bogotá Te Escucha, a las áreas responsables.  debido a la falta de oportunidad en la respuesta por parte de las áreas responsables a las cuales se realiza el traslado de las peticiones ciudadanas a través del sistema Bogotá Te Escucha, lo que puede generar retrasos en la gestión dentro de los términos establecidos,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v>
      </c>
      <c r="C16" s="63">
        <f>+'2 MAPA FINAL'!AM58</f>
        <v>0.36</v>
      </c>
      <c r="D16" s="398" t="str">
        <f t="shared" si="2"/>
        <v>Baja</v>
      </c>
      <c r="E16" s="398">
        <f>+'2 MAPA FINAL'!AN58</f>
        <v>0.2</v>
      </c>
      <c r="F16" s="398" t="str">
        <f t="shared" si="0"/>
        <v>Leve</v>
      </c>
      <c r="G16" s="79" t="str">
        <f t="shared" si="1"/>
        <v>Bajo</v>
      </c>
      <c r="I16" s="81"/>
      <c r="J16" s="81"/>
      <c r="K16" s="81"/>
      <c r="L16" s="81"/>
      <c r="M16" s="81"/>
      <c r="N16" s="81"/>
      <c r="O16" s="81"/>
      <c r="P16" s="81"/>
      <c r="Q16" s="81"/>
      <c r="U16" s="99" t="s">
        <v>284</v>
      </c>
      <c r="W16" s="65"/>
      <c r="X16" s="65"/>
      <c r="Y16" s="65"/>
      <c r="Z16" s="65"/>
      <c r="AA16" s="65"/>
      <c r="AB16" s="65"/>
      <c r="AC16" s="65"/>
      <c r="AD16" s="77"/>
      <c r="AE16" s="77"/>
      <c r="AF16" s="77"/>
      <c r="AG16" s="85"/>
      <c r="AH16" s="85"/>
      <c r="AI16" s="85"/>
      <c r="AJ16" s="85"/>
      <c r="AK16" s="85"/>
      <c r="AL16" s="77"/>
      <c r="AM16" s="77"/>
    </row>
    <row r="17" spans="1:39" ht="30.95" customHeight="1" x14ac:dyDescent="0.2">
      <c r="A17" s="302" t="str">
        <f>'2 MAPA FINAL'!A59</f>
        <v>R9</v>
      </c>
      <c r="B17" s="79" t="str">
        <f>+'2 MAPA FINAL'!H59</f>
        <v>Posibilidad de afectación económica y reputacional ejecución del plan institucional de capacitación y del plan de bienestar  la debilidad del control en la selección del participante en el programa de capacitación de bienestar personas que no cumplan con los requisitos</v>
      </c>
      <c r="C17" s="63">
        <f>+'2 MAPA FINAL'!AM64</f>
        <v>0.36</v>
      </c>
      <c r="D17" s="398" t="str">
        <f t="shared" si="2"/>
        <v>Baja</v>
      </c>
      <c r="E17" s="398">
        <f>+'2 MAPA FINAL'!AN64</f>
        <v>0.2</v>
      </c>
      <c r="F17" s="398" t="str">
        <f t="shared" si="0"/>
        <v>Leve</v>
      </c>
      <c r="G17" s="79" t="str">
        <f t="shared" si="1"/>
        <v>Bajo</v>
      </c>
      <c r="I17" s="81"/>
      <c r="J17" s="81"/>
      <c r="K17" s="81"/>
      <c r="L17" s="81"/>
      <c r="M17" s="81"/>
      <c r="N17" s="81"/>
      <c r="O17" s="81"/>
      <c r="P17" s="81"/>
      <c r="Q17" s="81"/>
      <c r="U17" s="82" t="s">
        <v>283</v>
      </c>
      <c r="V17" s="65"/>
      <c r="W17" s="65"/>
      <c r="X17" s="65"/>
      <c r="Y17" s="65"/>
      <c r="Z17" s="65"/>
      <c r="AA17" s="65"/>
      <c r="AB17" s="65"/>
      <c r="AC17" s="65"/>
      <c r="AD17" s="77"/>
      <c r="AE17" s="77"/>
      <c r="AF17" s="77"/>
      <c r="AG17" s="85"/>
      <c r="AH17" s="85"/>
      <c r="AI17" s="85"/>
      <c r="AJ17" s="85"/>
      <c r="AK17" s="85"/>
      <c r="AL17" s="77"/>
      <c r="AM17" s="77"/>
    </row>
    <row r="18" spans="1:39" ht="30.95" customHeight="1" x14ac:dyDescent="0.2">
      <c r="A18" s="78" t="str">
        <f>'2 MAPA FINAL'!A65</f>
        <v>R10</v>
      </c>
      <c r="B18" s="305" t="str">
        <f>+'2 MAPA FINAL'!H65</f>
        <v>Posibilidad de afectación económica y reputacional beneficiar a un tercero  recibir documentos que no correspondan a los requisitos exigidos para la posesión de un funcionario originando sanciones, denuncias y/o reclamaciones</v>
      </c>
      <c r="C18" s="63">
        <f>+'2 MAPA FINAL'!AM70</f>
        <v>0.36</v>
      </c>
      <c r="D18" s="398" t="str">
        <f t="shared" si="2"/>
        <v>Baja</v>
      </c>
      <c r="E18" s="398">
        <f>+'2 MAPA FINAL'!AN70</f>
        <v>0.2</v>
      </c>
      <c r="F18" s="398" t="str">
        <f t="shared" si="0"/>
        <v>Leve</v>
      </c>
      <c r="G18" s="79" t="str">
        <f t="shared" si="1"/>
        <v>Bajo</v>
      </c>
      <c r="I18" s="81"/>
      <c r="J18" s="81"/>
      <c r="K18" s="81"/>
      <c r="L18" s="81"/>
      <c r="M18" s="81"/>
      <c r="N18" s="81"/>
      <c r="O18" s="81"/>
      <c r="P18" s="81"/>
      <c r="Q18" s="81"/>
      <c r="T18" s="100"/>
      <c r="U18" s="86" t="s">
        <v>273</v>
      </c>
      <c r="V18" s="100"/>
      <c r="W18" s="100"/>
      <c r="X18" s="100"/>
      <c r="Y18" s="100"/>
      <c r="Z18" s="100"/>
      <c r="AA18" s="100"/>
      <c r="AB18" s="100"/>
      <c r="AC18" s="100"/>
      <c r="AD18" s="77"/>
      <c r="AE18" s="77"/>
      <c r="AF18" s="101"/>
      <c r="AG18" s="101"/>
      <c r="AH18" s="101"/>
      <c r="AI18" s="101"/>
      <c r="AJ18" s="101"/>
      <c r="AK18" s="101"/>
      <c r="AL18" s="77"/>
      <c r="AM18" s="77"/>
    </row>
    <row r="19" spans="1:39" ht="30.95" customHeight="1" x14ac:dyDescent="0.2">
      <c r="A19" s="78" t="str">
        <f>+'2 MAPA FINAL'!A71</f>
        <v>R11</v>
      </c>
      <c r="B19" s="305" t="str">
        <f>+'2 MAPA FINAL'!H71</f>
        <v>Posibilidad de afectación económica y reputacional debilidad en el seguimiento de las obligaciones de reporte en la información financiera de los servidores de la Corporación  identificar un presunto incremento patrimonial de los servidores originando denuncias y/o sanciones.</v>
      </c>
      <c r="C19" s="63">
        <f>+'2 MAPA FINAL'!AM76</f>
        <v>0.36</v>
      </c>
      <c r="D19" s="398" t="str">
        <f t="shared" si="2"/>
        <v>Baja</v>
      </c>
      <c r="E19" s="398">
        <f>+'2 MAPA FINAL'!AN76</f>
        <v>0.2</v>
      </c>
      <c r="F19" s="398" t="str">
        <f t="shared" si="0"/>
        <v>Leve</v>
      </c>
      <c r="G19" s="79" t="str">
        <f t="shared" si="1"/>
        <v>Bajo</v>
      </c>
      <c r="I19" s="81"/>
      <c r="J19" s="81"/>
      <c r="K19" s="81"/>
      <c r="L19" s="81"/>
      <c r="M19" s="81"/>
      <c r="N19" s="81"/>
      <c r="O19" s="81"/>
      <c r="P19" s="81"/>
      <c r="Q19" s="81"/>
      <c r="T19" s="100"/>
      <c r="U19" s="90" t="s">
        <v>285</v>
      </c>
      <c r="AB19" s="100"/>
      <c r="AC19" s="100"/>
      <c r="AD19" s="77"/>
      <c r="AE19" s="77"/>
      <c r="AF19" s="77"/>
      <c r="AG19" s="85"/>
      <c r="AH19" s="85"/>
      <c r="AI19" s="85"/>
      <c r="AJ19" s="85"/>
      <c r="AK19" s="85"/>
      <c r="AL19" s="77"/>
      <c r="AM19" s="77"/>
    </row>
    <row r="20" spans="1:39" ht="30.95" customHeight="1" x14ac:dyDescent="0.2">
      <c r="A20" s="78" t="str">
        <f>'2 MAPA FINAL'!A77</f>
        <v>R12</v>
      </c>
      <c r="B20" s="305" t="str">
        <f>+'2 MAPA FINAL'!H77</f>
        <v xml:space="preserve">Posibilidad de incumplimiento de los objetivos posibles inconsistencias en la elaboración de los actos administrativos para las situaciones administrativas: nombramientos, renuncias, insubsistencias, licencias y comisiones de servicio.   Información imprecisa, incompleta o inoportuna para la elaboración de los actos administrativos. generando incumplimiento del procedimiento establecido </v>
      </c>
      <c r="C20" s="63">
        <f>+'2 MAPA FINAL'!AM82</f>
        <v>0.216</v>
      </c>
      <c r="D20" s="398" t="str">
        <f t="shared" si="2"/>
        <v>Baja</v>
      </c>
      <c r="E20" s="398">
        <f>+'2 MAPA FINAL'!AN82</f>
        <v>0.6</v>
      </c>
      <c r="F20" s="398" t="str">
        <f t="shared" si="0"/>
        <v>Moderado</v>
      </c>
      <c r="G20" s="79" t="str">
        <f t="shared" si="1"/>
        <v>Moderado</v>
      </c>
      <c r="I20" s="81"/>
      <c r="J20" s="81"/>
      <c r="K20" s="81"/>
      <c r="L20" s="81"/>
      <c r="M20" s="81"/>
      <c r="N20" s="81"/>
      <c r="O20" s="81"/>
      <c r="P20" s="81"/>
      <c r="Q20" s="81"/>
      <c r="R20" s="102"/>
      <c r="S20" s="102"/>
      <c r="T20" s="100"/>
      <c r="AB20" s="100"/>
      <c r="AC20" s="100"/>
      <c r="AD20" s="77"/>
      <c r="AE20" s="77"/>
      <c r="AF20" s="77"/>
      <c r="AG20" s="85"/>
      <c r="AH20" s="85"/>
      <c r="AI20" s="85"/>
      <c r="AJ20" s="85"/>
      <c r="AK20" s="85"/>
      <c r="AL20" s="77"/>
      <c r="AM20" s="77"/>
    </row>
    <row r="21" spans="1:39" ht="30.95" customHeight="1" x14ac:dyDescent="0.2">
      <c r="A21" s="78" t="str">
        <f>+'2 MAPA FINAL'!A83</f>
        <v>R13</v>
      </c>
      <c r="B21" s="305" t="str">
        <f>+'2 MAPA FINAL'!H83</f>
        <v>Posibilidad de afectación reputacional por evaluación del desempeño laboral para los funcionarios de carrera administrativa del Concejo de Bogotá, se de por fuera de los términos legales. a causa de incumplimiento del procedimiento y calendario de evaluación</v>
      </c>
      <c r="C21" s="63">
        <f>+'2 MAPA FINAL'!AM88</f>
        <v>0.36</v>
      </c>
      <c r="D21" s="398" t="str">
        <f t="shared" si="2"/>
        <v>Baja</v>
      </c>
      <c r="E21" s="398">
        <f>+'2 MAPA FINAL'!AN88</f>
        <v>0.2</v>
      </c>
      <c r="F21" s="398" t="str">
        <f t="shared" si="0"/>
        <v>Leve</v>
      </c>
      <c r="G21" s="79" t="str">
        <f t="shared" si="1"/>
        <v>Bajo</v>
      </c>
      <c r="I21" s="81"/>
      <c r="J21" s="81"/>
      <c r="K21" s="81"/>
      <c r="L21" s="81"/>
      <c r="M21" s="81"/>
      <c r="N21" s="81"/>
      <c r="O21" s="81"/>
      <c r="P21" s="81"/>
      <c r="Q21" s="81"/>
      <c r="R21" s="102"/>
      <c r="S21" s="102"/>
      <c r="T21" s="103"/>
      <c r="AB21" s="100"/>
      <c r="AC21" s="100"/>
      <c r="AD21" s="77"/>
      <c r="AE21" s="98"/>
      <c r="AF21" s="98"/>
      <c r="AG21" s="98"/>
      <c r="AH21" s="98"/>
      <c r="AI21" s="98"/>
      <c r="AJ21" s="98"/>
      <c r="AK21" s="85"/>
      <c r="AL21" s="77"/>
      <c r="AM21" s="77"/>
    </row>
    <row r="22" spans="1:39" ht="30.95" customHeight="1" x14ac:dyDescent="0.2">
      <c r="A22" s="78" t="str">
        <f>+'2 MAPA FINAL'!A89</f>
        <v>R14</v>
      </c>
      <c r="B22" s="305" t="str">
        <f>+'2 MAPA FINAL'!H89</f>
        <v>Posibilidad de afectación económica y reputacional por reporte de accidente de trabajo en forma extemporánea a causa de El funcionario(a) o colaborador (practicante) que sufre el evento y no comunica el evento en forma oportuna</v>
      </c>
      <c r="C22" s="63">
        <f>+'2 MAPA FINAL'!AM94</f>
        <v>5.183999999999999E-2</v>
      </c>
      <c r="D22" s="398" t="str">
        <f t="shared" si="2"/>
        <v>Muy Baja</v>
      </c>
      <c r="E22" s="398">
        <f>+'2 MAPA FINAL'!AN94</f>
        <v>0.4</v>
      </c>
      <c r="F22" s="398" t="str">
        <f t="shared" si="0"/>
        <v>Menor</v>
      </c>
      <c r="G22" s="79" t="str">
        <f t="shared" si="1"/>
        <v>Bajo</v>
      </c>
      <c r="I22" s="81"/>
      <c r="J22" s="81"/>
      <c r="K22" s="81"/>
      <c r="L22" s="81"/>
      <c r="M22" s="81"/>
      <c r="N22" s="81"/>
      <c r="O22" s="81"/>
      <c r="P22" s="81"/>
      <c r="Q22" s="81"/>
      <c r="R22" s="102"/>
      <c r="S22" s="102"/>
      <c r="AD22" s="77"/>
      <c r="AE22" s="104"/>
      <c r="AF22" s="104"/>
      <c r="AG22" s="104"/>
      <c r="AH22" s="104"/>
      <c r="AI22" s="104"/>
      <c r="AJ22" s="104"/>
      <c r="AK22" s="85"/>
      <c r="AL22" s="77"/>
      <c r="AM22" s="77"/>
    </row>
    <row r="23" spans="1:39" ht="30.95" customHeight="1" x14ac:dyDescent="0.2">
      <c r="A23" s="78" t="str">
        <f>+'2 MAPA FINAL'!A95</f>
        <v>R15</v>
      </c>
      <c r="B23" s="305" t="str">
        <f>+'2 MAPA FINAL'!H95</f>
        <v>Posibilidad de afectación reputacional por desactualización de las historias laborales de los servidores públicos del Concejo de Bogotá. a causa de las áreas productoras de documentos para los soportes de las historias laborales no los remiten oportunamente.</v>
      </c>
      <c r="C23" s="63">
        <f>+'2 MAPA FINAL'!AM100</f>
        <v>0.48</v>
      </c>
      <c r="D23" s="398" t="str">
        <f t="shared" si="2"/>
        <v>Media</v>
      </c>
      <c r="E23" s="398">
        <f>+'2 MAPA FINAL'!AN100</f>
        <v>0.2</v>
      </c>
      <c r="F23" s="398" t="str">
        <f t="shared" si="0"/>
        <v>Leve</v>
      </c>
      <c r="G23" s="79" t="str">
        <f t="shared" si="1"/>
        <v>Moderado</v>
      </c>
      <c r="I23" s="81"/>
      <c r="J23" s="81"/>
      <c r="K23" s="81"/>
      <c r="L23" s="81"/>
      <c r="M23" s="81"/>
      <c r="N23" s="81"/>
      <c r="O23" s="81"/>
      <c r="P23" s="81"/>
      <c r="Q23" s="81"/>
      <c r="R23" s="102"/>
      <c r="S23" s="102"/>
      <c r="AD23" s="77"/>
      <c r="AE23" s="98"/>
      <c r="AF23" s="98"/>
      <c r="AG23" s="98"/>
      <c r="AH23" s="98"/>
      <c r="AI23" s="98"/>
      <c r="AJ23" s="98"/>
      <c r="AK23" s="85"/>
      <c r="AL23" s="77"/>
      <c r="AM23" s="77"/>
    </row>
    <row r="24" spans="1:39" ht="30.95" customHeight="1" x14ac:dyDescent="0.2">
      <c r="A24" s="78" t="str">
        <f>+'2 MAPA FINAL'!A101</f>
        <v>R16</v>
      </c>
      <c r="B24" s="305" t="str">
        <f>+'2 MAPA FINAL'!H101</f>
        <v>Posibilidad de afectación económica y reputacional por Incumplimiento de los plazos para la respuesta a las solicitudes y peticiones de expedición de las Certificaciones Electrónicas de Tiempos Laborados CETIL a causa de Demora en el trámite de asignación de los roles por parte del Ministerio de Hacienda y Crédito Público</v>
      </c>
      <c r="C24" s="63">
        <f>+'2 MAPA FINAL'!AM106</f>
        <v>0.36</v>
      </c>
      <c r="D24" s="398" t="str">
        <f t="shared" si="2"/>
        <v>Baja</v>
      </c>
      <c r="E24" s="398">
        <f>+'2 MAPA FINAL'!AN106</f>
        <v>0.2</v>
      </c>
      <c r="F24" s="398" t="str">
        <f t="shared" si="0"/>
        <v>Leve</v>
      </c>
      <c r="G24" s="79" t="str">
        <f t="shared" si="1"/>
        <v>Bajo</v>
      </c>
      <c r="I24" s="81"/>
      <c r="J24" s="81"/>
      <c r="K24" s="81"/>
      <c r="L24" s="81"/>
      <c r="M24" s="81"/>
      <c r="N24" s="81"/>
      <c r="O24" s="81"/>
      <c r="P24" s="81"/>
      <c r="Q24" s="81"/>
      <c r="AD24" s="77"/>
      <c r="AE24" s="98"/>
      <c r="AF24" s="98"/>
      <c r="AG24" s="98"/>
      <c r="AH24" s="98"/>
      <c r="AI24" s="98"/>
      <c r="AJ24" s="98"/>
      <c r="AK24" s="85"/>
      <c r="AL24" s="77"/>
      <c r="AM24" s="77"/>
    </row>
    <row r="25" spans="1:39" ht="30.95" customHeight="1" x14ac:dyDescent="0.25">
      <c r="A25" s="78" t="str">
        <f>+'2 MAPA FINAL'!A107</f>
        <v>R17</v>
      </c>
      <c r="B25" s="305" t="str">
        <f>+'2 MAPA FINAL'!H107</f>
        <v>Posibilidad de afectación económica y reputacional por Liquidación errada a los aportes de seguridad social debido a que se presentaron retrasos o reprocesos en el registro de novedades de nómina. a causa de variaciones en los conceptos de liquidación</v>
      </c>
      <c r="C25" s="63">
        <f>+'2 MAPA FINAL'!AM112</f>
        <v>0.24</v>
      </c>
      <c r="D25" s="398" t="str">
        <f>+IF(C25=0,"",IF(C25&lt;=$S$13,$T$13,IF(C25&lt;=$S$12,$T$12,IF(C25&lt;=$S$11,$T$11,IF(C25&lt;=$S$10,$T$10,IF(C25&lt;=$S$9,$T$9,""))))))</f>
        <v>Baja</v>
      </c>
      <c r="E25" s="398">
        <f>+'2 MAPA FINAL'!AN112</f>
        <v>0.2</v>
      </c>
      <c r="F25" s="398" t="str">
        <f>+IF(E25=0,"",IF(E25&lt;=$U$7,$U$8,IF(E25&lt;=$V$7,$V$8,IF(E25&lt;=$W$7,$W$8,IF(E25&lt;=$X$7,$X$8,IF(E25&lt;=$Y$7,$Y$8,""))))))</f>
        <v>Leve</v>
      </c>
      <c r="G25" s="79" t="str">
        <f t="shared" si="1"/>
        <v>Bajo</v>
      </c>
      <c r="I25" s="81"/>
      <c r="J25" s="81"/>
      <c r="K25" s="81"/>
      <c r="L25" s="81"/>
      <c r="M25" s="81"/>
      <c r="N25" s="81"/>
      <c r="O25" s="81"/>
      <c r="P25" s="81"/>
      <c r="Q25" s="81"/>
    </row>
    <row r="26" spans="1:39" ht="30.95" customHeight="1" x14ac:dyDescent="0.25">
      <c r="A26" s="78" t="str">
        <f>+'2 MAPA FINAL'!A113</f>
        <v>R18</v>
      </c>
      <c r="B26" s="305" t="str">
        <f>+'2 MAPA FINAL'!H113</f>
        <v>Posibilidad de afectación económica y reputacional por Retraso en el recobro de los dineros pagados por concepto de incapacidades, ante las EPS y las aseguradoras a causa de inconsistencias en el reporte de incapacidades por enfermedad general o de tipo profesional en los aplicativos del sistema de información de nómina y operador.</v>
      </c>
      <c r="C26" s="63">
        <f>+'2 MAPA FINAL'!AM118</f>
        <v>0.36</v>
      </c>
      <c r="D26" s="398" t="str">
        <f t="shared" si="2"/>
        <v>Baja</v>
      </c>
      <c r="E26" s="398">
        <f>+'2 MAPA FINAL'!AN118</f>
        <v>0.4</v>
      </c>
      <c r="F26" s="433" t="str">
        <f t="shared" ref="F26:F56" si="3">+IF(E26=0,"",IF(E26&lt;=$U$7,$U$8,IF(E26&lt;=$V$7,$V$8,IF(E26&lt;=$W$7,$W$8,IF(E26&lt;=$X$7,$X$8,IF(E26&lt;=$Y$7,$Y$8,""))))))</f>
        <v>Menor</v>
      </c>
      <c r="G26" s="79" t="str">
        <f t="shared" si="1"/>
        <v>Moderado</v>
      </c>
      <c r="I26" s="81"/>
      <c r="J26" s="81"/>
      <c r="K26" s="81"/>
      <c r="L26" s="81"/>
      <c r="M26" s="81"/>
      <c r="N26" s="81"/>
      <c r="O26" s="81"/>
      <c r="P26" s="81"/>
      <c r="Q26" s="81"/>
    </row>
    <row r="27" spans="1:39" ht="30.95" customHeight="1" x14ac:dyDescent="0.25">
      <c r="A27" s="78" t="str">
        <f>+'2 MAPA FINAL'!A119</f>
        <v>R19</v>
      </c>
      <c r="B27" s="432" t="str">
        <f>+'2 MAPA FINAL'!H119</f>
        <v>Posibilidad de afectación reputacional  por la distorsión de la información que se comunica interna y externamente  debido a que la información recibida este incompleta lo que ocasiona que se transmitan mensajes erroneos afectando la imagen de la Corporación</v>
      </c>
      <c r="C27" s="425">
        <f>+'2 MAPA FINAL'!AM124</f>
        <v>0.12</v>
      </c>
      <c r="D27" s="398" t="str">
        <f t="shared" si="2"/>
        <v>Muy Baja</v>
      </c>
      <c r="E27" s="433">
        <f>+'2 MAPA FINAL'!AN124</f>
        <v>0.4</v>
      </c>
      <c r="F27" s="433" t="str">
        <f t="shared" si="3"/>
        <v>Menor</v>
      </c>
      <c r="G27" s="79" t="str">
        <f t="shared" si="1"/>
        <v>Bajo</v>
      </c>
      <c r="I27" s="81"/>
      <c r="J27" s="81"/>
      <c r="K27" s="81"/>
      <c r="L27" s="81"/>
      <c r="M27" s="81"/>
      <c r="N27" s="81"/>
      <c r="O27" s="81"/>
      <c r="P27" s="81"/>
      <c r="Q27" s="81"/>
    </row>
    <row r="28" spans="1:39" ht="30.95" customHeight="1" x14ac:dyDescent="0.25">
      <c r="A28" s="78" t="s">
        <v>126</v>
      </c>
      <c r="B28" s="432" t="str">
        <f>+'2 MAPA FINAL'!H125</f>
        <v xml:space="preserve">Posibilidad de afectación reputacional  por el manejo inadecuado de divulgación de información a través de la Corporación    debido a la utilización del Concejo para favorecer a un tercero lo que ocaciona una afectación a la imagen institucional </v>
      </c>
      <c r="C28" s="425">
        <f>+'2 MAPA FINAL'!AM130</f>
        <v>0.48</v>
      </c>
      <c r="D28" s="433" t="str">
        <f t="shared" si="2"/>
        <v>Media</v>
      </c>
      <c r="E28" s="433">
        <f>+'2 MAPA FINAL'!AN130</f>
        <v>0.8</v>
      </c>
      <c r="F28" s="433" t="str">
        <f t="shared" si="3"/>
        <v>Mayor</v>
      </c>
      <c r="G28" s="428" t="str">
        <f t="shared" si="1"/>
        <v>Alto</v>
      </c>
      <c r="I28" s="81"/>
      <c r="J28" s="81"/>
      <c r="K28" s="81"/>
      <c r="L28" s="81"/>
      <c r="M28" s="81"/>
      <c r="N28" s="81"/>
      <c r="O28" s="81"/>
      <c r="P28" s="81"/>
      <c r="Q28" s="81"/>
    </row>
    <row r="29" spans="1:39" ht="41.25" customHeight="1" x14ac:dyDescent="0.25">
      <c r="A29" s="78" t="s">
        <v>632</v>
      </c>
      <c r="B29" s="432" t="str">
        <f>+'2 MAPA FINAL'!H131</f>
        <v xml:space="preserve">Posibilidad de incumplimiento de los objetivos  por la falta de control y seguimiento oportuno de los términos legales y etapas procesales en el trámite de las actuaciones disciplinarias debido a deficiencias en la planeación operativa, en la asignación adecuada de cargas laborales y en la implementación de herramientas efectivas de alerta y seguimiento </v>
      </c>
      <c r="C29" s="425">
        <f>+'2 MAPA FINAL'!AM136</f>
        <v>0.28799999999999998</v>
      </c>
      <c r="D29" s="433" t="str">
        <f t="shared" si="2"/>
        <v>Baja</v>
      </c>
      <c r="E29" s="425">
        <f>+'2 MAPA FINAL'!AN136</f>
        <v>0.6</v>
      </c>
      <c r="F29" s="433" t="str">
        <f t="shared" si="3"/>
        <v>Moderado</v>
      </c>
      <c r="G29" s="428" t="str">
        <f t="shared" si="1"/>
        <v>Moderado</v>
      </c>
      <c r="H29" s="61"/>
      <c r="I29" s="61"/>
      <c r="J29" s="61"/>
      <c r="K29" s="61"/>
      <c r="L29" s="61"/>
      <c r="M29" s="61"/>
      <c r="N29" s="61"/>
      <c r="O29" s="61"/>
      <c r="P29" s="61"/>
      <c r="Q29" s="61"/>
      <c r="AB29" s="66"/>
      <c r="AC29" s="66"/>
      <c r="AD29" s="66"/>
      <c r="AE29" s="66"/>
      <c r="AF29" s="66"/>
      <c r="AG29" s="61"/>
      <c r="AH29" s="61"/>
      <c r="AI29" s="61"/>
      <c r="AJ29" s="61"/>
      <c r="AK29" s="61"/>
    </row>
    <row r="30" spans="1:39" ht="39" customHeight="1" x14ac:dyDescent="0.25">
      <c r="A30" s="78" t="s">
        <v>633</v>
      </c>
      <c r="B30" s="432" t="str">
        <f>+'2 MAPA FINAL'!H137</f>
        <v xml:space="preserve">Posibilidad de incumplimiento de los objetivos  por la omisión de los requisitos legales y formales exigidos en la práctica de las notificaciones disciplinarias o la utilización de canales no autorizados para su realización debido a la falta de capacitación del personal y a la ausencia de estandarización en los procedimientos de notificación y comunicaciones oficiales. </v>
      </c>
      <c r="C30" s="425">
        <f>+'2 MAPA FINAL'!AM142</f>
        <v>0.21</v>
      </c>
      <c r="D30" s="433" t="str">
        <f t="shared" si="2"/>
        <v>Baja</v>
      </c>
      <c r="E30" s="425">
        <f>+'2 MAPA FINAL'!AN142</f>
        <v>0.2</v>
      </c>
      <c r="F30" s="433" t="str">
        <f t="shared" si="3"/>
        <v>Leve</v>
      </c>
      <c r="G30" s="428" t="str">
        <f t="shared" si="1"/>
        <v>Bajo</v>
      </c>
      <c r="H30" s="61"/>
      <c r="I30" s="61"/>
      <c r="J30" s="61"/>
      <c r="K30" s="61"/>
      <c r="L30" s="61"/>
      <c r="M30" s="61"/>
      <c r="N30" s="61"/>
      <c r="O30" s="61"/>
      <c r="P30" s="61"/>
      <c r="Q30" s="61"/>
      <c r="AB30" s="66"/>
      <c r="AC30" s="66"/>
      <c r="AD30" s="66"/>
      <c r="AE30" s="66"/>
      <c r="AF30" s="66"/>
      <c r="AG30" s="61"/>
      <c r="AH30" s="61"/>
      <c r="AI30" s="61"/>
      <c r="AJ30" s="61"/>
      <c r="AK30" s="61"/>
    </row>
    <row r="31" spans="1:39" ht="19.5" customHeight="1" x14ac:dyDescent="0.25">
      <c r="A31" s="78" t="s">
        <v>634</v>
      </c>
      <c r="B31" s="432" t="str">
        <f>+'2 MAPA FINAL'!H143</f>
        <v xml:space="preserve">Posibilidad de incumplimiento de los objetivos  por la falta de definición y ejecución oportuna del plan probatorio dentro de las actuaciones disciplinarias adelantadas debido a una inadecuada valoración de las pruebas dentro del proceso disciplinario </v>
      </c>
      <c r="C31" s="425">
        <f>+'2 MAPA FINAL'!AM148</f>
        <v>0.252</v>
      </c>
      <c r="D31" s="433" t="str">
        <f t="shared" si="2"/>
        <v>Baja</v>
      </c>
      <c r="E31" s="425">
        <f>+'2 MAPA FINAL'!AN148</f>
        <v>0.4</v>
      </c>
      <c r="F31" s="433" t="str">
        <f t="shared" si="3"/>
        <v>Menor</v>
      </c>
      <c r="G31" s="428" t="str">
        <f t="shared" si="1"/>
        <v>Moderado</v>
      </c>
      <c r="H31" s="61"/>
      <c r="I31" s="61"/>
      <c r="J31" s="61"/>
      <c r="K31" s="61"/>
      <c r="L31" s="61"/>
      <c r="M31" s="61"/>
      <c r="N31" s="61"/>
      <c r="O31" s="61"/>
      <c r="P31" s="61"/>
      <c r="Q31" s="61"/>
      <c r="AB31" s="66"/>
      <c r="AC31" s="66"/>
      <c r="AD31" s="66"/>
      <c r="AE31" s="66"/>
      <c r="AF31" s="66"/>
      <c r="AG31" s="61"/>
      <c r="AH31" s="61"/>
      <c r="AI31" s="61"/>
      <c r="AJ31" s="61"/>
      <c r="AK31" s="61"/>
    </row>
    <row r="32" spans="1:39" ht="19.5" customHeight="1" x14ac:dyDescent="0.25">
      <c r="A32" s="78" t="s">
        <v>635</v>
      </c>
      <c r="B32" s="432" t="str">
        <f>+'2 MAPA FINAL'!H149</f>
        <v xml:space="preserve">Posibilidad de pérdida de confidencialidad por la vulneración de la reserva legal de las actuaciones disciplinarias, mediante la divulgación, suministro o transmisión de información del expediente debido a deficiencias en la cultura institucional de confidencialidad y en los controles internos para la protección de la información sometida a reserva legal dentro de las actuaciones disciplinarias </v>
      </c>
      <c r="C32" s="425">
        <f>+'2 MAPA FINAL'!AM154</f>
        <v>0.216</v>
      </c>
      <c r="D32" s="433" t="str">
        <f t="shared" si="2"/>
        <v>Baja</v>
      </c>
      <c r="E32" s="425">
        <f>+'2 MAPA FINAL'!AN154</f>
        <v>0.4</v>
      </c>
      <c r="F32" s="433" t="str">
        <f t="shared" si="3"/>
        <v>Menor</v>
      </c>
      <c r="G32" s="428" t="str">
        <f t="shared" si="1"/>
        <v>Moderado</v>
      </c>
      <c r="H32" s="61"/>
      <c r="I32" s="61"/>
      <c r="J32" s="61"/>
      <c r="K32" s="61"/>
      <c r="L32" s="61"/>
      <c r="M32" s="61"/>
      <c r="N32" s="61"/>
      <c r="O32" s="61"/>
      <c r="P32" s="61"/>
      <c r="Q32" s="61"/>
      <c r="AB32" s="66"/>
      <c r="AC32" s="66"/>
      <c r="AD32" s="66"/>
      <c r="AE32" s="66"/>
      <c r="AF32" s="66"/>
      <c r="AG32" s="61"/>
      <c r="AH32" s="61"/>
      <c r="AI32" s="61"/>
      <c r="AJ32" s="61"/>
      <c r="AK32" s="61"/>
    </row>
    <row r="33" spans="1:32" s="61" customFormat="1" ht="19.5" customHeight="1" x14ac:dyDescent="0.25">
      <c r="A33" s="78" t="s">
        <v>636</v>
      </c>
      <c r="B33" s="432" t="str">
        <f>+'2 MAPA FINAL'!H155</f>
        <v xml:space="preserve">Posibilidad de incumplimiento de los objetivos por la no adopción o actualización oportuna de los instrumentos institucionales de prevención y gestión del riesgo disciplinario debido a debilidades en la planeación estratégica y en el Plan Institucional del Prevención y Gestión del Riesgo Disciplinario </v>
      </c>
      <c r="C33" s="425">
        <f>+'2 MAPA FINAL'!AM160</f>
        <v>0.16799999999999998</v>
      </c>
      <c r="D33" s="433" t="str">
        <f t="shared" si="2"/>
        <v>Muy Baja</v>
      </c>
      <c r="E33" s="425">
        <f>+'2 MAPA FINAL'!AN160</f>
        <v>0.4</v>
      </c>
      <c r="F33" s="433" t="str">
        <f t="shared" si="3"/>
        <v>Menor</v>
      </c>
      <c r="G33" s="428" t="str">
        <f t="shared" si="1"/>
        <v>Bajo</v>
      </c>
      <c r="AB33" s="66"/>
      <c r="AC33" s="66"/>
      <c r="AD33" s="66"/>
      <c r="AE33" s="66"/>
      <c r="AF33" s="66"/>
    </row>
    <row r="34" spans="1:32" s="61" customFormat="1" ht="19.5" customHeight="1" x14ac:dyDescent="0.25">
      <c r="A34" s="78" t="s">
        <v>637</v>
      </c>
      <c r="B34" s="432" t="str">
        <f>+'2 MAPA FINAL'!H161</f>
        <v xml:space="preserve">Posibilidad de incumplimiento de los objetivos por la ausencia de gestión oportuna del impulso procesal y la acumulación de expedientes que genera demora en las actuaciones disciplinarias debido a deficiencias en el seguimiento y control de cargas procesales, que afectan el cumplimiento del deber funcional de impulso procesal y en la observancia de los principios de eficacia, celeridad y economía procesal </v>
      </c>
      <c r="C34" s="425">
        <f>+'2 MAPA FINAL'!AM166</f>
        <v>0.33599999999999997</v>
      </c>
      <c r="D34" s="433" t="str">
        <f t="shared" si="2"/>
        <v>Baja</v>
      </c>
      <c r="E34" s="425">
        <f>+'2 MAPA FINAL'!AN166</f>
        <v>0.6</v>
      </c>
      <c r="F34" s="433" t="str">
        <f t="shared" si="3"/>
        <v>Moderado</v>
      </c>
      <c r="G34" s="428" t="str">
        <f t="shared" si="1"/>
        <v>Moderado</v>
      </c>
      <c r="AB34" s="66"/>
      <c r="AC34" s="66"/>
      <c r="AD34" s="66"/>
      <c r="AE34" s="66"/>
      <c r="AF34" s="66"/>
    </row>
    <row r="35" spans="1:32" s="61" customFormat="1" ht="19.5" customHeight="1" x14ac:dyDescent="0.25">
      <c r="A35" s="78" t="s">
        <v>638</v>
      </c>
      <c r="B35" s="432" t="str">
        <f>+'2 MAPA FINAL'!H167</f>
        <v>Posibilidad de incumplimiento de los objetivos por la adopción de decisión de inhibición de queja sin efectuar el análisis preliminar de verificación de hechos, competencia y requisitos legales exigidos por el Código General Disciplinario debido a deficiencias en la aplicación e interpretación de la normativa vigente que rige la etapa preliminar de la actuación disciplinaria, así como en la revisión de las decisiones de inhibición.” lo que ocasiona dilaciones en el trámite de las actuaciones disciplinarias, incremento en la carga y acumulación de expedientes, riesgo de vencimiento de términos y eventual prescripción de la acción disciplinaria, afectación de los principios de celeridad, eficacia y economía procesal, así como la posible configuración de responsabilidad disciplinaria por incumplimiento del deber funcional de impulso procesal.</v>
      </c>
      <c r="C35" s="425">
        <f>+'2 MAPA FINAL'!AM172</f>
        <v>0.36</v>
      </c>
      <c r="D35" s="433" t="str">
        <f t="shared" si="2"/>
        <v>Baja</v>
      </c>
      <c r="E35" s="425">
        <f>+'2 MAPA FINAL'!AN172</f>
        <v>0.6</v>
      </c>
      <c r="F35" s="433" t="str">
        <f t="shared" si="3"/>
        <v>Moderado</v>
      </c>
      <c r="G35" s="428" t="str">
        <f t="shared" si="1"/>
        <v>Moderado</v>
      </c>
      <c r="AB35" s="66"/>
      <c r="AC35" s="66"/>
      <c r="AD35" s="66"/>
      <c r="AE35" s="66"/>
      <c r="AF35" s="66"/>
    </row>
    <row r="36" spans="1:32" ht="36" customHeight="1" x14ac:dyDescent="0.25">
      <c r="A36" s="78" t="s">
        <v>639</v>
      </c>
      <c r="B36" s="432" t="str">
        <f>+'2 MAPA FINAL'!H173</f>
        <v>Posibilidad de afectación reputacional por factores externos (medidas a nivel nacional entorno a ajustes salariales) debido a factores Exernos diferencia entre programación IPC vs incrementos reales lo que ocasional desfinanciación de cuenta 01</v>
      </c>
      <c r="C36" s="425">
        <f>+'2 MAPA FINAL'!AM178</f>
        <v>0.14000000000000001</v>
      </c>
      <c r="D36" s="433" t="str">
        <f t="shared" si="2"/>
        <v>Muy Baja</v>
      </c>
      <c r="E36" s="425">
        <f>+'2 MAPA FINAL'!AN178</f>
        <v>0.4</v>
      </c>
      <c r="F36" s="433" t="str">
        <f t="shared" si="3"/>
        <v>Menor</v>
      </c>
      <c r="G36" s="428" t="str">
        <f t="shared" si="1"/>
        <v>Bajo</v>
      </c>
    </row>
    <row r="37" spans="1:32" ht="36" customHeight="1" x14ac:dyDescent="0.25">
      <c r="A37" s="78" t="s">
        <v>640</v>
      </c>
      <c r="B37" s="432" t="str">
        <f>+'2 MAPA FINAL'!H179</f>
        <v>Posibilidad de afectación reputacional por entrega incompleta o tardía de la información financiera por parte de las áreas responsables debido a la falta de una estructura clara de control y seguimiento sobre los procesos de recolección, validación y consolidación de la información financiera lo que ocasiona la entrega tardía, incompleta o con errores de la información financiera por parte de las áreas responsables</v>
      </c>
      <c r="C37" s="425">
        <f>+'2 MAPA FINAL'!AM184</f>
        <v>0.24</v>
      </c>
      <c r="D37" s="433" t="str">
        <f t="shared" si="2"/>
        <v>Baja</v>
      </c>
      <c r="E37" s="425">
        <f>+'2 MAPA FINAL'!AN184</f>
        <v>0.4</v>
      </c>
      <c r="F37" s="433" t="str">
        <f t="shared" si="3"/>
        <v>Menor</v>
      </c>
      <c r="G37" s="428" t="str">
        <f t="shared" si="1"/>
        <v>Moderado</v>
      </c>
    </row>
    <row r="38" spans="1:32" ht="36" customHeight="1" x14ac:dyDescent="0.25">
      <c r="A38" s="78" t="s">
        <v>641</v>
      </c>
      <c r="B38" s="432" t="str">
        <f>+'2 MAPA FINAL'!H185</f>
        <v>Posibilidad de afectación reputacional por la rotacion de  funcionarios  debido a la desactualizacion de los procedimientos de gestion financiera y la no observancia del procedimiento de entrega del puesto de trabajo (acta) lo que ocasiona el incumplimiento de los requisitos de publicación de información financiera en el link de transparencia, generando riesgo de  afectación de la imagen institucional</v>
      </c>
      <c r="C38" s="425">
        <f>+'2 MAPA FINAL'!AM190</f>
        <v>0.24</v>
      </c>
      <c r="D38" s="433" t="str">
        <f t="shared" si="2"/>
        <v>Baja</v>
      </c>
      <c r="E38" s="425">
        <f>+'2 MAPA FINAL'!AN190</f>
        <v>0.4</v>
      </c>
      <c r="F38" s="433" t="str">
        <f t="shared" si="3"/>
        <v>Menor</v>
      </c>
      <c r="G38" s="428" t="str">
        <f t="shared" si="1"/>
        <v>Moderado</v>
      </c>
    </row>
    <row r="39" spans="1:32" ht="36" customHeight="1" x14ac:dyDescent="0.25">
      <c r="A39" s="78" t="s">
        <v>642</v>
      </c>
      <c r="B39" s="432" t="str">
        <f>+'2 MAPA FINAL'!H191</f>
        <v>Posibilidad de afectación reputacional por el mal diligenciamiento de los formatos por parte delos contratistas debido a la falta de lineamientos actualizado para contratistas (OPS) lo que ocasiona demora en la radicación de cuentas en la SDH</v>
      </c>
      <c r="C39" s="425">
        <f>+'2 MAPA FINAL'!AM196</f>
        <v>0.24</v>
      </c>
      <c r="D39" s="433" t="str">
        <f t="shared" si="2"/>
        <v>Baja</v>
      </c>
      <c r="E39" s="425">
        <f>+'2 MAPA FINAL'!AN196</f>
        <v>0.2</v>
      </c>
      <c r="F39" s="433" t="str">
        <f t="shared" si="3"/>
        <v>Leve</v>
      </c>
      <c r="G39" s="428" t="str">
        <f t="shared" si="1"/>
        <v>Bajo</v>
      </c>
    </row>
    <row r="40" spans="1:32" ht="36" customHeight="1" x14ac:dyDescent="0.25">
      <c r="A40" s="78" t="s">
        <v>643</v>
      </c>
      <c r="B40" s="432" t="str">
        <f>+'2 MAPA FINAL'!H197</f>
        <v xml:space="preserve">Posibilidad de afectación económica y reputacional por la no entrega oportuna o incompleta de la información por parte de las dependencias de la Corporación. debido a que no se reciban los insumos requeridos por la Dirección Jurídica y asi evitar el vencimiento de los términos  en los productos del proceso (Conceptos, respuesta a acciones judiciales, cobro persuasivo). </v>
      </c>
      <c r="C40" s="425">
        <f>+'2 MAPA FINAL'!AM202</f>
        <v>0.36</v>
      </c>
      <c r="D40" s="433" t="str">
        <f t="shared" si="2"/>
        <v>Baja</v>
      </c>
      <c r="E40" s="425">
        <f>+'2 MAPA FINAL'!AN202</f>
        <v>0.6</v>
      </c>
      <c r="F40" s="433" t="str">
        <f t="shared" si="3"/>
        <v>Moderado</v>
      </c>
      <c r="G40" s="428" t="str">
        <f t="shared" si="1"/>
        <v>Moderado</v>
      </c>
    </row>
    <row r="41" spans="1:32" ht="36" customHeight="1" x14ac:dyDescent="0.25">
      <c r="A41" s="78" t="s">
        <v>644</v>
      </c>
      <c r="B41" s="432" t="str">
        <f>+'2 MAPA FINAL'!H203</f>
        <v>Posibilidad de incumplimiento de los objetivos  institucionales relacionados con el acuerdo 977 por la ausencia de lineamientos de innovación ajustados a la naturaleza y competencias del Concejo de Bogotá D.C. debido a la desarticulación entre las iniciativas de innovación y la misionalidad de la Corporación lo que ocasiona una percepción desfavorable por parte de la ciudadanía respecto a la eficacia en el ejercicio de sus funciones.</v>
      </c>
      <c r="C41" s="425">
        <f>+'2 MAPA FINAL'!AM208</f>
        <v>0.12</v>
      </c>
      <c r="D41" s="433" t="str">
        <f t="shared" si="2"/>
        <v>Muy Baja</v>
      </c>
      <c r="E41" s="425">
        <f>+'2 MAPA FINAL'!AN208</f>
        <v>0.8</v>
      </c>
      <c r="F41" s="433" t="str">
        <f t="shared" si="3"/>
        <v>Mayor</v>
      </c>
      <c r="G41" s="428" t="str">
        <f t="shared" si="1"/>
        <v>Alto</v>
      </c>
    </row>
    <row r="42" spans="1:32" ht="36" customHeight="1" x14ac:dyDescent="0.25">
      <c r="A42" s="78" t="s">
        <v>645</v>
      </c>
      <c r="B42" s="432" t="str">
        <f>+'2 MAPA FINAL'!H209</f>
        <v>Posibilidad de incumplimiento de los objetivos por las debilidades en el cumplimiento de los propósitos de mejora del Sistema de Control Interno debido a debilidades en la formulación de acciones que subsanen las  No Conformidades y recomendaciones generadas en los Informes de Auditoría Internas y Seguimiento comunicados por la Oficina de Control Interno.  lo que ocasiona la ausencia de mejora continua</v>
      </c>
      <c r="C42" s="425">
        <f>+'2 MAPA FINAL'!AM214</f>
        <v>0.28000000000000003</v>
      </c>
      <c r="D42" s="433" t="str">
        <f t="shared" si="2"/>
        <v>Baja</v>
      </c>
      <c r="E42" s="425">
        <f>+'2 MAPA FINAL'!AN214</f>
        <v>0.4</v>
      </c>
      <c r="F42" s="433" t="str">
        <f t="shared" si="3"/>
        <v>Menor</v>
      </c>
      <c r="G42" s="428" t="str">
        <f t="shared" si="1"/>
        <v>Moderado</v>
      </c>
    </row>
    <row r="43" spans="1:32" ht="36" customHeight="1" x14ac:dyDescent="0.25">
      <c r="A43" s="78" t="s">
        <v>646</v>
      </c>
      <c r="B43" s="432" t="str">
        <f>+'2 MAPA FINAL'!H215</f>
        <v>Posibilidad de incumplimiento de los objetivos por las falencias en la determinación de los requerimientos que deben cumplir las auditorías internas debido a que los temas a cubrir en la vigencia no están claramente definidos.  lo que ocasiona que no se cubran todos los requerimientos que son insumo para los diferentes informes que debe elaborar  la OCI</v>
      </c>
      <c r="C43" s="425">
        <f>+'2 MAPA FINAL'!AM220</f>
        <v>7.1999999999999995E-2</v>
      </c>
      <c r="D43" s="433" t="str">
        <f t="shared" si="2"/>
        <v>Muy Baja</v>
      </c>
      <c r="E43" s="425">
        <f>+'2 MAPA FINAL'!AN220</f>
        <v>0.4</v>
      </c>
      <c r="F43" s="433" t="str">
        <f t="shared" si="3"/>
        <v>Menor</v>
      </c>
      <c r="G43" s="428" t="str">
        <f t="shared" si="1"/>
        <v>Bajo</v>
      </c>
    </row>
    <row r="44" spans="1:32" ht="36" customHeight="1" x14ac:dyDescent="0.25">
      <c r="A44" s="78" t="s">
        <v>647</v>
      </c>
      <c r="B44" s="432" t="str">
        <f>+'2 MAPA FINAL'!H221</f>
        <v xml:space="preserve">Posibilidad de pérdida de disponibilidad por pérdida de la disponibilidad de la información provocada por un acceso no autorizado a la red del Concejo de Bogotá,  debido a:                                                                                 1. Reprocesos.
2. Alta ocurrencia de incidentes de seguridad de la información.
3. Pérdida total o parcial de la información.
4. Fuga de la información. lo que ocasiona que la administración de red
(Soporte y Mantenimiento)
Acceso no autorizado en servidores o redes de la entidad, pueda exponer datos sensibles, personales o estratégicos. Esto viola políticas de seguridad y la Ley 1581 de 2012.
</v>
      </c>
      <c r="C44" s="425">
        <f>+'2 MAPA FINAL'!AM226</f>
        <v>0.24</v>
      </c>
      <c r="D44" s="433" t="str">
        <f t="shared" si="2"/>
        <v>Baja</v>
      </c>
      <c r="E44" s="425">
        <f>+'2 MAPA FINAL'!AN226</f>
        <v>0.8</v>
      </c>
      <c r="F44" s="433" t="str">
        <f t="shared" si="3"/>
        <v>Mayor</v>
      </c>
      <c r="G44" s="428" t="str">
        <f t="shared" si="1"/>
        <v>Alto</v>
      </c>
    </row>
    <row r="45" spans="1:32" ht="36" customHeight="1" x14ac:dyDescent="0.25">
      <c r="A45" s="78" t="s">
        <v>648</v>
      </c>
      <c r="B45" s="432" t="str">
        <f>+'2 MAPA FINAL'!H227</f>
        <v>Posibilidad de pérdida de disponibilidad por pérdida de la disponibilidad de la información, sistemas de información y servicios almacenados y procesados en el hardware (servidores, dispositivos de red y seguridad) ubicados en el datacenter y la Nube debido a fallas técnicas,  debido a:                                                                                                                                                                                                                        1. Incidentes de seguridad de la información.
2. Pérdida total o parcial de la información.
3. Fuga de información. lo que ocasiona la imposibilidad de acceder o utilizar datos críticos, aplicaciones y servicios alojados en servidores y dispositivos de red cuando son necesarios, provocada por averías físicas, errores de software, problemas de suministro eléctrico o fallos en la infraestructura tecnológica</v>
      </c>
      <c r="C45" s="425">
        <f>+'2 MAPA FINAL'!AM232</f>
        <v>0.24</v>
      </c>
      <c r="D45" s="433" t="str">
        <f t="shared" si="2"/>
        <v>Baja</v>
      </c>
      <c r="E45" s="425">
        <f>+'2 MAPA FINAL'!AN232</f>
        <v>0.8</v>
      </c>
      <c r="F45" s="433" t="str">
        <f t="shared" si="3"/>
        <v>Mayor</v>
      </c>
      <c r="G45" s="428" t="str">
        <f t="shared" si="1"/>
        <v>Alto</v>
      </c>
    </row>
    <row r="46" spans="1:32" ht="36" customHeight="1" x14ac:dyDescent="0.25">
      <c r="A46" s="78" t="s">
        <v>649</v>
      </c>
      <c r="B46" s="432" t="str">
        <f>+'2 MAPA FINAL'!H233</f>
        <v>Posibilidad de pérdida de disponibilidad  por pérdida de la integridad, confidencialidad y disponibilidad de la información física manejada por los procesos del Concejo de Bogotá. debido a:                                                                                                                                                                                                                                                                                                        1. Incumplimientos legales y/o contractuales. 
2. Pérdida de la cultura organizacional en materia de seguridad de la información. 
3. Alto nivel de incidentes de seguridad de la información. lo que ocasiona riesgo crítico que implica el acceso no autorizado, alteración o destrucción de documentos, expedientes y archivos físicos. Afecta la toma de decisiones, la transparencia y la confianza en los procesos legislativos y administrativos de la corporación</v>
      </c>
      <c r="C46" s="425">
        <f>+'2 MAPA FINAL'!AM238</f>
        <v>0.24</v>
      </c>
      <c r="D46" s="433" t="str">
        <f t="shared" si="2"/>
        <v>Baja</v>
      </c>
      <c r="E46" s="425">
        <f>+'2 MAPA FINAL'!AN238</f>
        <v>0.8</v>
      </c>
      <c r="F46" s="433" t="str">
        <f t="shared" si="3"/>
        <v>Mayor</v>
      </c>
      <c r="G46" s="428" t="str">
        <f t="shared" si="1"/>
        <v>Alto</v>
      </c>
    </row>
    <row r="47" spans="1:32" ht="36" customHeight="1" x14ac:dyDescent="0.25">
      <c r="A47" s="78" t="s">
        <v>650</v>
      </c>
      <c r="B47" s="432" t="str">
        <f>+'2 MAPA FINAL'!H239</f>
        <v>Posibilidad de pérdida de disponibilidad por pérdida de la integridad, confidencialidad y disponibilidad de la información y equipos de cómputo debido a la falta de controles de acceso físico para el ingreso al Concejo de Bogotá,  debido a:                                                                                                                                                                                                          1. Fuga de información.
2. Demoras y/o interrupciones de los servicios tecnológicos.
3. Pérdida total/parcial de información.
 lo que ocasiona falta de controles de acceso físico en el Concejo de Bogotá se refiere a un riesgo operativo crítico. Esto significa que, al no haber barreras adecuadas (vigilancia, registro, credenciales) para el ingreso de personas, se facilita el acceso no autorizado a los espacios donde residen los datos sensibles, equipos de cómputo y documentación oficial de la Corporación</v>
      </c>
      <c r="C47" s="425">
        <f>+'2 MAPA FINAL'!AM244</f>
        <v>0.24</v>
      </c>
      <c r="D47" s="433" t="str">
        <f t="shared" si="2"/>
        <v>Baja</v>
      </c>
      <c r="E47" s="425">
        <f>+'2 MAPA FINAL'!AN244</f>
        <v>0.8</v>
      </c>
      <c r="F47" s="433" t="str">
        <f t="shared" si="3"/>
        <v>Mayor</v>
      </c>
      <c r="G47" s="428" t="str">
        <f t="shared" si="1"/>
        <v>Alto</v>
      </c>
    </row>
    <row r="48" spans="1:32" ht="36" customHeight="1" x14ac:dyDescent="0.25">
      <c r="A48" s="78" t="s">
        <v>651</v>
      </c>
      <c r="B48" s="432" t="str">
        <f>+'2 MAPA FINAL'!H245</f>
        <v>Posibilidad de pérdida de confidencialidad por el incumplimiento por parte de los colaboradores de las políticas y linamientos bajo la normatividad vigente de seguridad de la información definidas por el Concejo de Bogotá. debido a:                                                                                                                                                                                     1. Incumplimientos legales y/o contractuales. 
2. Pérdida de la cultura organizacional en materia de seguridad de la información. 
3. Alto nivel de incidentes de seguridad de la información. lo que ocasiona el incumplimiento de políticas de seguridad de la información en el Concejo de Bogotá es la omisión o acción contraria a los lineamientos, normas y estándares (como ISO 27001) definidos para proteger la confidencialidad, integridad y disponibilidad de los datos institucionales por parte de funcionarios y contratistas. Esto conlleva riesgos legales y sanciones disciplinarias bajo la Ley.</v>
      </c>
      <c r="C48" s="425">
        <f>+'2 MAPA FINAL'!AM250</f>
        <v>0.24</v>
      </c>
      <c r="D48" s="433" t="str">
        <f t="shared" si="2"/>
        <v>Baja</v>
      </c>
      <c r="E48" s="425">
        <f>+'2 MAPA FINAL'!AN250</f>
        <v>0.8</v>
      </c>
      <c r="F48" s="433" t="str">
        <f t="shared" si="3"/>
        <v>Mayor</v>
      </c>
      <c r="G48" s="428" t="str">
        <f t="shared" si="1"/>
        <v>Alto</v>
      </c>
    </row>
    <row r="49" spans="1:7" ht="36" customHeight="1" x14ac:dyDescent="0.25">
      <c r="A49" s="78" t="s">
        <v>652</v>
      </c>
      <c r="B49" s="432" t="str">
        <f>+'2 MAPA FINAL'!H251</f>
        <v>Posibilidad de pérdida de disponibilidad por la pérdida de la confidencialidad, integridad y disponiblidad de la información almacenada y procesada por la infraestructura tecnológica del Concejo de Bogotá.  debido a:                                                                                                                                                                                                          1. Fuga de información.
2. Demoras y/o interrupciones de los servicios tecnológicos.
3. Pérdida total/parcial de información.
 lo que ocasiona acceso no autorizado o fuga de datos sensibles, personales o estratégicos, lo cual viola normativas como la Ley 1581 de 2012 y resguardos físicos de la corporación.</v>
      </c>
      <c r="C49" s="425">
        <f>+'2 MAPA FINAL'!AM256</f>
        <v>0.36</v>
      </c>
      <c r="D49" s="433" t="str">
        <f t="shared" si="2"/>
        <v>Baja</v>
      </c>
      <c r="E49" s="425">
        <f>+'2 MAPA FINAL'!AN256</f>
        <v>0.8</v>
      </c>
      <c r="F49" s="433" t="str">
        <f t="shared" si="3"/>
        <v>Mayor</v>
      </c>
      <c r="G49" s="428" t="str">
        <f t="shared" si="1"/>
        <v>Alto</v>
      </c>
    </row>
    <row r="50" spans="1:7" ht="36" customHeight="1" x14ac:dyDescent="0.25">
      <c r="A50" s="78" t="s">
        <v>653</v>
      </c>
      <c r="B50" s="432" t="str">
        <f>+'2 MAPA FINAL'!H257</f>
        <v>Posibilidad de pérdida de disponibilidad por la firma de documentos digitales sin autorización previa por parte del personal de confianza de los jefes de área. debido a:                                                                                                                                                                                    1. Investigación y sanciones disciplinarias
2. Sanciones a la Agencia por parte de los entes de control
3. Deterioro de la imagen institucional
4. Extorción a propietario de las tierras
5. Entrega de predios a personas equivocadas.
 lo que ocasiona documentos digitales sin autorización previa por parte de personal de confianza (asistentes, secretarias, auxiliares) utilizando las credenciales del jefe de área es una práctica ilegal y de alto riesgo, clasificada como suplantación de identidad o falsedad documental.</v>
      </c>
      <c r="C50" s="425">
        <f>+'2 MAPA FINAL'!AM262</f>
        <v>0.24</v>
      </c>
      <c r="D50" s="433" t="str">
        <f t="shared" si="2"/>
        <v>Baja</v>
      </c>
      <c r="E50" s="425">
        <f>+'2 MAPA FINAL'!AN262</f>
        <v>0.8</v>
      </c>
      <c r="F50" s="433" t="str">
        <f t="shared" si="3"/>
        <v>Mayor</v>
      </c>
      <c r="G50" s="428" t="str">
        <f t="shared" si="1"/>
        <v>Alto</v>
      </c>
    </row>
    <row r="51" spans="1:7" ht="12.75" customHeight="1" x14ac:dyDescent="0.25">
      <c r="A51" s="78" t="s">
        <v>654</v>
      </c>
      <c r="B51" s="432" t="str">
        <f>+'2 MAPA FINAL'!H263</f>
        <v>Posibilidad de pérdida de disponibilidad por la pédida de la disponibilidad de la información provocada por un acceso no autorizado a la red del Concejo de Bogotá debido a:                                                                                                                                                           1. Pérdida total o parcial de la información.
2. Demoras o interrupciones del servicio.
3. Alto nivel de incidentes de seguridad de la información.
 lo que ocasiona acceso no autorizado en el Concejo de Bogotá es un incidente de seguridad donde personas externas o internas sin autorización acceden a datos sensibles de la red corporativa.</v>
      </c>
      <c r="C51" s="425">
        <f>+'2 MAPA FINAL'!AM268</f>
        <v>0.24</v>
      </c>
      <c r="D51" s="433" t="str">
        <f t="shared" si="2"/>
        <v>Baja</v>
      </c>
      <c r="E51" s="425">
        <f>+'2 MAPA FINAL'!AN268</f>
        <v>0.8</v>
      </c>
      <c r="F51" s="433" t="str">
        <f t="shared" si="3"/>
        <v>Mayor</v>
      </c>
      <c r="G51" s="428" t="str">
        <f t="shared" si="1"/>
        <v>Alto</v>
      </c>
    </row>
    <row r="52" spans="1:7" ht="36" customHeight="1" x14ac:dyDescent="0.25">
      <c r="A52" s="78" t="s">
        <v>655</v>
      </c>
      <c r="B52" s="432" t="str">
        <f>+'2 MAPA FINAL'!H269</f>
        <v>Posibilidad de pérdida de disponibilidad por la pérdida de la disponibilidad de la información, sistemas de información y servicios almacenados y procesados en el hardware (servidores, dispositivos de red y seguridad) ubicados en el datacenter y la Nube debido a fallas técnicas. debido a:                                                                                                                                                                                                                                                                              1. Pérdida total o parcial de la información.
2. Demoras o interrupciones del servicio.
3. Alto nivel de incidentes de seguridad de la información.
 lo que ocasiona la pérdida de disponibilidad de la información, sistemas y servicios en datacenters y la Nube debido a fallas técnicas se define como la interrupción, ralentización o imposibilidad de acceder y utilizar los datos y recursos críticos de TI de una organización.</v>
      </c>
      <c r="C52" s="425">
        <f>+'2 MAPA FINAL'!AM274</f>
        <v>0.36</v>
      </c>
      <c r="D52" s="433" t="str">
        <f t="shared" si="2"/>
        <v>Baja</v>
      </c>
      <c r="E52" s="425">
        <f>+'2 MAPA FINAL'!AN274</f>
        <v>0.8</v>
      </c>
      <c r="F52" s="433" t="str">
        <f t="shared" si="3"/>
        <v>Mayor</v>
      </c>
      <c r="G52" s="428" t="str">
        <f t="shared" si="1"/>
        <v>Alto</v>
      </c>
    </row>
    <row r="53" spans="1:7" ht="36" customHeight="1" x14ac:dyDescent="0.25">
      <c r="A53" s="78" t="s">
        <v>656</v>
      </c>
      <c r="B53" s="432" t="str">
        <f>+'2 MAPA FINAL'!H275</f>
        <v>Posibilidad de afectación reputacional  por la adopción y publicación extemporánea del Plan de Acción Cuatrienal y del Plan de Acción Anual,  debido a deficiencias en la formulación de metas, desarticulación entre las áreas involucradas y el incumplimiento de los tiempos normativos establecidos lo que puede generar actuaciones administrativas y/o disciplinarias derivadas del incumplimiento de las disposiciones aplicables para su formulación y divulgación.</v>
      </c>
      <c r="C53" s="425">
        <f>+'2 MAPA FINAL'!AM280</f>
        <v>0.12</v>
      </c>
      <c r="D53" s="433" t="str">
        <f t="shared" si="2"/>
        <v>Muy Baja</v>
      </c>
      <c r="E53" s="425">
        <f>+'2 MAPA FINAL'!AN280</f>
        <v>0.6</v>
      </c>
      <c r="F53" s="433" t="str">
        <f t="shared" si="3"/>
        <v>Moderado</v>
      </c>
      <c r="G53" s="428" t="str">
        <f t="shared" si="1"/>
        <v>Moderado</v>
      </c>
    </row>
    <row r="54" spans="1:7" ht="36" customHeight="1" x14ac:dyDescent="0.25">
      <c r="A54" s="78" t="s">
        <v>657</v>
      </c>
      <c r="B54" s="432" t="str">
        <f>+'2 MAPA FINAL'!H281</f>
        <v>Posibilidad de incumplimiento de los objetivos por la inobservancia de los términos,  debido a la publicación extemporánea de los proyectos de acuerdo, lo que causa retrasos en la discusión de los debates de los mismos.</v>
      </c>
      <c r="C54" s="425">
        <f>+'2 MAPA FINAL'!AM286</f>
        <v>5.183999999999999E-2</v>
      </c>
      <c r="D54" s="433" t="str">
        <f t="shared" si="2"/>
        <v>Muy Baja</v>
      </c>
      <c r="E54" s="425">
        <f>+'2 MAPA FINAL'!AN286</f>
        <v>0.6</v>
      </c>
      <c r="F54" s="433" t="str">
        <f t="shared" si="3"/>
        <v>Moderado</v>
      </c>
      <c r="G54" s="428" t="str">
        <f t="shared" si="1"/>
        <v>Moderado</v>
      </c>
    </row>
    <row r="55" spans="1:7" ht="120" customHeight="1" x14ac:dyDescent="0.25">
      <c r="A55" s="78" t="s">
        <v>658</v>
      </c>
      <c r="B55" s="432" t="str">
        <f>+'2 MAPA FINAL'!H287</f>
        <v>Posibilidad de incumplimiento de los objetivos por la falta de mecanismos de verificación y control en el registro de ingreso de los funcionarios citados o sus delegados a la sesión, así como inconsistencias en el diligenciamiento manual de la planilla,  a causa del uso incorrecto de los formatos estandarizados, lo que ocasiona las inconsistencias en la trazabilidad y veracidad de la asistencia de los funcionarios.</v>
      </c>
      <c r="C55" s="425">
        <f>+'2 MAPA FINAL'!AM292</f>
        <v>0.36</v>
      </c>
      <c r="D55" s="433" t="str">
        <f t="shared" si="2"/>
        <v>Baja</v>
      </c>
      <c r="E55" s="425">
        <f>+'2 MAPA FINAL'!AN292</f>
        <v>0.2</v>
      </c>
      <c r="F55" s="433" t="str">
        <f t="shared" si="3"/>
        <v>Leve</v>
      </c>
      <c r="G55" s="428" t="str">
        <f t="shared" si="1"/>
        <v>Bajo</v>
      </c>
    </row>
    <row r="56" spans="1:7" ht="144" customHeight="1" x14ac:dyDescent="0.25">
      <c r="A56" s="427" t="s">
        <v>659</v>
      </c>
      <c r="B56" s="432" t="str">
        <f>+'2 MAPA FINAL'!H293</f>
        <v>Posibilidad de afectación reputacional por el registro inexacto de la asistencia de los Honorables Concejales a las sesiones, debido a la no concordancia entre la certificación de asistencia y el registro biométrico / llamado a lista,  a causa de error humano o falla del sistema, lo que ocasiona la expedición de certificaciones de honorarios que no reflejan la asistencia real.</v>
      </c>
      <c r="C56" s="425">
        <f>+'2 MAPA FINAL'!AM298</f>
        <v>0.24</v>
      </c>
      <c r="D56" s="433" t="str">
        <f t="shared" si="2"/>
        <v>Baja</v>
      </c>
      <c r="E56" s="425">
        <f>+'2 MAPA FINAL'!AN298</f>
        <v>0.8</v>
      </c>
      <c r="F56" s="433" t="str">
        <f t="shared" si="3"/>
        <v>Mayor</v>
      </c>
      <c r="G56" s="428" t="str">
        <f t="shared" si="1"/>
        <v>Alto</v>
      </c>
    </row>
    <row r="57" spans="1:7" ht="144" customHeight="1" x14ac:dyDescent="0.25">
      <c r="A57" s="427" t="s">
        <v>660</v>
      </c>
      <c r="B57" s="432" t="str">
        <f>+'2 MAPA FINAL'!H299</f>
        <v xml:space="preserve">   </v>
      </c>
      <c r="C57" s="425" t="str">
        <f>+'2 MAPA FINAL'!AM304</f>
        <v/>
      </c>
      <c r="D57" s="433" t="str">
        <f t="shared" si="2"/>
        <v/>
      </c>
      <c r="E57" s="425" t="str">
        <f>+'2 MAPA FINAL'!AN304</f>
        <v/>
      </c>
      <c r="F57" s="433"/>
      <c r="G57" s="428"/>
    </row>
    <row r="58" spans="1:7" ht="108" customHeight="1" x14ac:dyDescent="0.25">
      <c r="A58" s="427" t="s">
        <v>661</v>
      </c>
      <c r="B58" s="432" t="str">
        <f>+'2 MAPA FINAL'!H305</f>
        <v xml:space="preserve">   </v>
      </c>
      <c r="C58" s="425" t="str">
        <f>+'2 MAPA FINAL'!AM310</f>
        <v/>
      </c>
      <c r="D58" s="433" t="str">
        <f t="shared" si="2"/>
        <v/>
      </c>
      <c r="E58" s="425" t="str">
        <f>+'2 MAPA FINAL'!AN310</f>
        <v/>
      </c>
      <c r="F58" s="302"/>
      <c r="G58" s="404"/>
    </row>
    <row r="59" spans="1:7" ht="144" customHeight="1" x14ac:dyDescent="0.25">
      <c r="A59" s="427" t="s">
        <v>662</v>
      </c>
      <c r="B59" s="432" t="str">
        <f>+'2 MAPA FINAL'!H311</f>
        <v xml:space="preserve">   </v>
      </c>
      <c r="C59" s="425" t="str">
        <f>+'2 MAPA FINAL'!AM316</f>
        <v/>
      </c>
      <c r="D59" s="433" t="str">
        <f t="shared" si="2"/>
        <v/>
      </c>
      <c r="E59" s="425" t="str">
        <f>+'2 MAPA FINAL'!AN316</f>
        <v/>
      </c>
      <c r="F59" s="302"/>
      <c r="G59" s="404"/>
    </row>
    <row r="60" spans="1:7" ht="108" customHeight="1" x14ac:dyDescent="0.25">
      <c r="A60" s="302"/>
      <c r="B60" s="432" t="str">
        <f>+'2 MAPA FINAL'!H317</f>
        <v xml:space="preserve">   </v>
      </c>
      <c r="C60" s="425" t="str">
        <f>+'2 MAPA FINAL'!AM322</f>
        <v/>
      </c>
      <c r="D60" s="302"/>
      <c r="E60" s="425" t="str">
        <f>+'2 MAPA FINAL'!AN322</f>
        <v/>
      </c>
      <c r="F60" s="302"/>
      <c r="G60" s="404"/>
    </row>
    <row r="61" spans="1:7" x14ac:dyDescent="0.25">
      <c r="A61" s="302"/>
      <c r="B61" s="432" t="str">
        <f>+'2 MAPA FINAL'!H323</f>
        <v xml:space="preserve">   </v>
      </c>
      <c r="C61" s="425" t="str">
        <f>+'2 MAPA FINAL'!AM328</f>
        <v/>
      </c>
      <c r="D61" s="302"/>
      <c r="E61" s="425" t="str">
        <f>+'2 MAPA FINAL'!AN328</f>
        <v/>
      </c>
      <c r="F61" s="302"/>
      <c r="G61" s="404"/>
    </row>
    <row r="62" spans="1:7" x14ac:dyDescent="0.25">
      <c r="A62" s="302"/>
      <c r="B62" s="432" t="str">
        <f>+'2 MAPA FINAL'!H329</f>
        <v xml:space="preserve">   </v>
      </c>
      <c r="C62" s="425" t="str">
        <f>+'2 MAPA FINAL'!AM334</f>
        <v/>
      </c>
      <c r="D62" s="302"/>
      <c r="E62" s="425" t="str">
        <f>+'2 MAPA FINAL'!AN334</f>
        <v/>
      </c>
      <c r="F62" s="302"/>
      <c r="G62" s="404"/>
    </row>
    <row r="63" spans="1:7" x14ac:dyDescent="0.25">
      <c r="B63" s="426" t="str">
        <f>+'2 MAPA FINAL'!H335</f>
        <v xml:space="preserve">   </v>
      </c>
      <c r="C63" s="430" t="str">
        <f>+'2 MAPA FINAL'!AM340</f>
        <v/>
      </c>
      <c r="E63" s="430" t="str">
        <f>+'2 MAPA FINAL'!AN340</f>
        <v/>
      </c>
    </row>
    <row r="64" spans="1:7" x14ac:dyDescent="0.25">
      <c r="B64" s="426" t="str">
        <f>+'2 MAPA FINAL'!H341</f>
        <v xml:space="preserve">   </v>
      </c>
    </row>
  </sheetData>
  <sheetProtection formatCells="0" formatColumns="0" formatRows="0" sort="0" autoFilter="0" pivotTables="0"/>
  <dataConsolidate/>
  <mergeCells count="12">
    <mergeCell ref="U6:Y6"/>
    <mergeCell ref="L7:P7"/>
    <mergeCell ref="J9:J13"/>
    <mergeCell ref="R9:R13"/>
    <mergeCell ref="A1:A2"/>
    <mergeCell ref="B1:B2"/>
    <mergeCell ref="J6:P6"/>
    <mergeCell ref="B4:E4"/>
    <mergeCell ref="B5:E5"/>
    <mergeCell ref="C8:D8"/>
    <mergeCell ref="C7:G7"/>
    <mergeCell ref="E8:F8"/>
  </mergeCells>
  <conditionalFormatting sqref="D9:E19 E20:E28 D20:D59">
    <cfRule type="cellIs" dxfId="163" priority="1" operator="equal">
      <formula>$T$13</formula>
    </cfRule>
    <cfRule type="cellIs" dxfId="162" priority="2" operator="equal">
      <formula>$T$12</formula>
    </cfRule>
    <cfRule type="cellIs" dxfId="161" priority="3" operator="equal">
      <formula>$T$11</formula>
    </cfRule>
    <cfRule type="cellIs" dxfId="160" priority="4" operator="equal">
      <formula>$T$10</formula>
    </cfRule>
    <cfRule type="cellIs" dxfId="159" priority="5" operator="equal">
      <formula>$T$9</formula>
    </cfRule>
  </conditionalFormatting>
  <conditionalFormatting sqref="F9:F57">
    <cfRule type="cellIs" dxfId="158" priority="6" operator="equal">
      <formula>$U$8</formula>
    </cfRule>
    <cfRule type="cellIs" dxfId="157" priority="7" operator="equal">
      <formula>$V$8</formula>
    </cfRule>
    <cfRule type="cellIs" dxfId="156" priority="8" operator="equal">
      <formula>$W$8</formula>
    </cfRule>
    <cfRule type="cellIs" dxfId="155" priority="9" operator="equal">
      <formula>$X$8</formula>
    </cfRule>
    <cfRule type="cellIs" dxfId="154" priority="10" operator="equal">
      <formula>$Y$8</formula>
    </cfRule>
  </conditionalFormatting>
  <conditionalFormatting sqref="G9:G57">
    <cfRule type="cellIs" dxfId="153" priority="16" operator="equal">
      <formula>$U$16</formula>
    </cfRule>
    <cfRule type="cellIs" dxfId="152" priority="17" operator="equal">
      <formula>$U$17</formula>
    </cfRule>
    <cfRule type="cellIs" dxfId="151" priority="18" operator="equal">
      <formula>$U$18</formula>
    </cfRule>
    <cfRule type="cellIs" dxfId="150" priority="19" operator="equal">
      <formula>$U$19</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E8:JK8"/>
    <dataValidation allowBlank="1" showInputMessage="1" showErrorMessage="1" prompt="La probabilidad se encuentra determinada por una escala de 1 a 3, siendo 1 la menor probabilidad de ocurrencia del riesgo y 3 la mayor probabilidad de  ocurrencia." sqref="JD8"/>
    <dataValidation type="list" allowBlank="1" showInputMessage="1" showErrorMessage="1" sqref="JE9:JK16">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L127"/>
  <sheetViews>
    <sheetView showGridLines="0" zoomScale="85" zoomScaleNormal="85" zoomScaleSheetLayoutView="90" workbookViewId="0">
      <pane xSplit="1" ySplit="7" topLeftCell="L8" activePane="bottomRight" state="frozen"/>
      <selection pane="topRight" activeCell="B1" sqref="B1"/>
      <selection pane="bottomLeft" activeCell="A7" sqref="A7"/>
      <selection pane="bottomRight" activeCell="Y1" sqref="Y1:Y1048576"/>
    </sheetView>
  </sheetViews>
  <sheetFormatPr baseColWidth="10" defaultColWidth="11.42578125" defaultRowHeight="14.25" x14ac:dyDescent="0.25"/>
  <cols>
    <col min="1" max="1" width="14.85546875" style="37" customWidth="1"/>
    <col min="2" max="2" width="29.42578125" style="37" customWidth="1"/>
    <col min="3" max="3" width="15.42578125" style="37" customWidth="1"/>
    <col min="4" max="4" width="11.42578125" style="37" customWidth="1"/>
    <col min="5" max="5" width="10.140625" style="37" customWidth="1"/>
    <col min="6" max="7" width="28.140625" style="37" customWidth="1"/>
    <col min="8" max="8" width="60" style="37" customWidth="1"/>
    <col min="9" max="9" width="58.42578125" style="37" customWidth="1"/>
    <col min="10" max="10" width="15.42578125" style="37" customWidth="1"/>
    <col min="11" max="11" width="12.140625" style="44" customWidth="1"/>
    <col min="12" max="12" width="14.140625" style="44" customWidth="1"/>
    <col min="13" max="13" width="19.42578125" style="37" customWidth="1"/>
    <col min="14" max="14" width="12.140625" style="44" customWidth="1"/>
    <col min="15" max="15" width="18.85546875" style="44" customWidth="1"/>
    <col min="16" max="16" width="16.42578125" style="44" customWidth="1"/>
    <col min="17" max="17" width="14.42578125" style="44" customWidth="1"/>
    <col min="18" max="18" width="13" style="44" customWidth="1"/>
    <col min="19" max="19" width="13.42578125" style="273" customWidth="1"/>
    <col min="20" max="20" width="19.42578125" style="273" customWidth="1"/>
    <col min="21" max="21" width="12.42578125" style="273" customWidth="1"/>
    <col min="22" max="22" width="16.42578125" style="134" customWidth="1"/>
    <col min="23" max="24" width="14.42578125" style="134" customWidth="1"/>
    <col min="25" max="25" width="11.42578125" style="37"/>
    <col min="26" max="26" width="21.42578125" style="2" customWidth="1"/>
    <col min="27" max="27" width="7.42578125" style="2" bestFit="1" customWidth="1"/>
    <col min="28" max="28" width="8.42578125" style="2" bestFit="1" customWidth="1"/>
    <col min="29" max="16384" width="11.42578125" style="37"/>
  </cols>
  <sheetData>
    <row r="1" spans="1:38" s="33" customFormat="1" ht="45" customHeight="1" x14ac:dyDescent="0.2">
      <c r="A1" s="648"/>
      <c r="B1" s="690">
        <f>+'2 MAPA FINAL'!D1</f>
        <v>0</v>
      </c>
      <c r="C1" s="32" t="str">
        <f>+'2 MAPA FINAL'!E1</f>
        <v>Código</v>
      </c>
      <c r="D1" s="32" t="str">
        <f>+'2 MAPA FINAL'!F1</f>
        <v>DES-FO-003</v>
      </c>
      <c r="E1" s="270"/>
      <c r="F1" s="1"/>
      <c r="G1" s="199">
        <f>+'2 MAPA FINAL'!$J$5</f>
        <v>0</v>
      </c>
      <c r="H1" s="212" t="e">
        <f>+IF('2 MAPA FINAL'!#REF!="","",'2 MAPA FINAL'!#REF!)</f>
        <v>#REF!</v>
      </c>
      <c r="I1" s="6"/>
      <c r="J1" s="6"/>
      <c r="K1" s="6"/>
      <c r="L1" s="36"/>
      <c r="M1" s="35"/>
      <c r="N1" s="36"/>
      <c r="O1" s="36"/>
      <c r="P1" s="36"/>
      <c r="Q1" s="36"/>
      <c r="R1" s="36"/>
      <c r="S1" s="267"/>
      <c r="T1" s="36"/>
      <c r="U1" s="36"/>
      <c r="V1" s="134"/>
      <c r="W1" s="134"/>
      <c r="X1" s="134"/>
      <c r="Y1" s="31"/>
      <c r="Z1" s="2"/>
      <c r="AA1" s="2"/>
      <c r="AB1" s="2"/>
    </row>
    <row r="2" spans="1:38" s="33" customFormat="1" ht="45" customHeight="1" x14ac:dyDescent="0.2">
      <c r="A2" s="648"/>
      <c r="B2" s="691"/>
      <c r="C2" s="32" t="str">
        <f>+'2 MAPA FINAL'!E2</f>
        <v>Versión:</v>
      </c>
      <c r="D2" s="32" t="str">
        <f>+'2 MAPA FINAL'!F2</f>
        <v>07</v>
      </c>
      <c r="E2" s="270"/>
      <c r="F2" s="270"/>
      <c r="G2" s="202">
        <f>+'2 MAPA FINAL'!$F$6</f>
        <v>0</v>
      </c>
      <c r="H2" s="200" t="str">
        <f>+IF('2 MAPA FINAL'!$H$6="","",'2 MAPA FINAL'!$H$6)</f>
        <v/>
      </c>
      <c r="I2" s="201" t="s">
        <v>95</v>
      </c>
      <c r="J2" s="198" t="e">
        <f>+IF('2 MAPA FINAL'!#REF!="","",'2 MAPA FINAL'!#REF!)</f>
        <v>#REF!</v>
      </c>
      <c r="K2" s="270"/>
      <c r="L2" s="39"/>
      <c r="M2" s="38"/>
      <c r="N2" s="39"/>
      <c r="O2" s="39"/>
      <c r="P2" s="39"/>
      <c r="Q2" s="39"/>
      <c r="R2" s="39"/>
      <c r="S2" s="267"/>
      <c r="T2" s="36"/>
      <c r="U2" s="270"/>
      <c r="V2" s="134"/>
      <c r="W2" s="266"/>
      <c r="X2" s="266"/>
      <c r="Y2" s="31"/>
      <c r="Z2" s="1"/>
      <c r="AA2" s="1"/>
      <c r="AB2" s="1"/>
    </row>
    <row r="3" spans="1:38" s="33" customFormat="1" ht="15.75" thickBot="1" x14ac:dyDescent="0.25">
      <c r="A3" s="5" t="s">
        <v>93</v>
      </c>
      <c r="B3" s="650" t="str">
        <f>+IF('2 MAPA FINAL'!$D$5="","",'2 MAPA FINAL'!$D$5)</f>
        <v/>
      </c>
      <c r="C3" s="650"/>
      <c r="D3" s="650"/>
      <c r="E3" s="313"/>
      <c r="F3" s="270"/>
      <c r="G3" s="313"/>
      <c r="H3" s="313"/>
      <c r="I3" s="313"/>
      <c r="J3" s="313"/>
      <c r="K3" s="314"/>
      <c r="L3" s="314"/>
      <c r="M3" s="313"/>
      <c r="N3" s="314"/>
      <c r="O3" s="314"/>
      <c r="P3" s="314"/>
      <c r="Q3" s="314"/>
      <c r="R3" s="314"/>
      <c r="S3" s="271"/>
      <c r="T3" s="271"/>
      <c r="U3" s="271"/>
      <c r="V3" s="134"/>
      <c r="W3" s="134"/>
      <c r="X3" s="134"/>
      <c r="Y3" s="31"/>
      <c r="Z3" s="1"/>
      <c r="AA3" s="1"/>
      <c r="AB3" s="1"/>
    </row>
    <row r="4" spans="1:38" s="41" customFormat="1" ht="16.5" customHeight="1" x14ac:dyDescent="0.25">
      <c r="A4" s="5" t="s">
        <v>244</v>
      </c>
      <c r="B4" s="650" t="str">
        <f>+IF('2 MAPA FINAL'!$F$5="","",'2 MAPA FINAL'!$F$5)</f>
        <v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v>
      </c>
      <c r="C4" s="651"/>
      <c r="D4" s="651"/>
      <c r="E4" s="40" t="s">
        <v>287</v>
      </c>
      <c r="F4" s="38" t="s">
        <v>288</v>
      </c>
      <c r="G4" s="40"/>
      <c r="H4" s="40"/>
      <c r="I4" s="40"/>
      <c r="J4" s="315"/>
      <c r="K4" s="315"/>
      <c r="L4" s="315"/>
      <c r="M4" s="315"/>
      <c r="N4" s="315"/>
      <c r="O4" s="315"/>
      <c r="P4" s="315"/>
      <c r="Q4" s="315"/>
      <c r="R4" s="315"/>
      <c r="S4" s="687" t="s">
        <v>289</v>
      </c>
      <c r="T4" s="687" t="s">
        <v>290</v>
      </c>
      <c r="U4" s="687" t="s">
        <v>65</v>
      </c>
      <c r="V4" s="134"/>
      <c r="W4" s="134"/>
      <c r="X4" s="134"/>
      <c r="Y4" s="31"/>
      <c r="Z4" s="641" t="s">
        <v>291</v>
      </c>
      <c r="AA4" s="642"/>
      <c r="AB4" s="643"/>
    </row>
    <row r="5" spans="1:38" s="41" customFormat="1" ht="16.5" customHeight="1" x14ac:dyDescent="0.25">
      <c r="A5" s="205"/>
      <c r="B5" s="204"/>
      <c r="C5" s="204"/>
      <c r="D5" s="134"/>
      <c r="E5" s="40"/>
      <c r="F5" s="40"/>
      <c r="G5" s="40"/>
      <c r="H5" s="40"/>
      <c r="I5" s="40"/>
      <c r="J5" s="700" t="s">
        <v>292</v>
      </c>
      <c r="K5" s="701"/>
      <c r="L5" s="701"/>
      <c r="M5" s="701"/>
      <c r="N5" s="701"/>
      <c r="O5" s="701"/>
      <c r="P5" s="701"/>
      <c r="Q5" s="701"/>
      <c r="R5" s="702"/>
      <c r="S5" s="688"/>
      <c r="T5" s="688"/>
      <c r="U5" s="688"/>
      <c r="V5" s="134"/>
      <c r="W5" s="134"/>
      <c r="X5" s="134"/>
      <c r="Y5" s="31"/>
      <c r="Z5" s="14" t="s">
        <v>256</v>
      </c>
      <c r="AA5" s="15" t="s">
        <v>293</v>
      </c>
      <c r="AB5" s="16" t="s">
        <v>294</v>
      </c>
    </row>
    <row r="6" spans="1:38" ht="29.25" customHeight="1" x14ac:dyDescent="0.25">
      <c r="A6" s="679" t="s">
        <v>250</v>
      </c>
      <c r="B6" s="679" t="s">
        <v>251</v>
      </c>
      <c r="C6" s="679" t="s">
        <v>295</v>
      </c>
      <c r="D6" s="679" t="s">
        <v>296</v>
      </c>
      <c r="E6" s="692" t="s">
        <v>297</v>
      </c>
      <c r="F6" s="703" t="s">
        <v>47</v>
      </c>
      <c r="G6" s="704"/>
      <c r="H6" s="704"/>
      <c r="I6" s="692"/>
      <c r="J6" s="694" t="s">
        <v>129</v>
      </c>
      <c r="K6" s="695"/>
      <c r="L6" s="695"/>
      <c r="M6" s="695"/>
      <c r="N6" s="696"/>
      <c r="O6" s="697" t="s">
        <v>298</v>
      </c>
      <c r="P6" s="698"/>
      <c r="Q6" s="698"/>
      <c r="R6" s="699"/>
      <c r="S6" s="689"/>
      <c r="T6" s="689"/>
      <c r="U6" s="689"/>
      <c r="Y6" s="31"/>
      <c r="Z6" s="278" t="s">
        <v>264</v>
      </c>
      <c r="AA6" s="21">
        <v>0.01</v>
      </c>
      <c r="AB6" s="20">
        <v>0.2</v>
      </c>
    </row>
    <row r="7" spans="1:38" s="31" customFormat="1" ht="72" thickBot="1" x14ac:dyDescent="0.3">
      <c r="A7" s="680"/>
      <c r="B7" s="680"/>
      <c r="C7" s="680"/>
      <c r="D7" s="680"/>
      <c r="E7" s="693"/>
      <c r="F7" s="42" t="s">
        <v>299</v>
      </c>
      <c r="G7" s="133" t="s">
        <v>300</v>
      </c>
      <c r="H7" s="133" t="s">
        <v>301</v>
      </c>
      <c r="I7" s="133" t="s">
        <v>302</v>
      </c>
      <c r="J7" s="42" t="s">
        <v>49</v>
      </c>
      <c r="K7" s="43" t="s">
        <v>51</v>
      </c>
      <c r="L7" s="294" t="s">
        <v>53</v>
      </c>
      <c r="M7" s="42" t="s">
        <v>54</v>
      </c>
      <c r="N7" s="43" t="s">
        <v>56</v>
      </c>
      <c r="O7" s="43" t="s">
        <v>133</v>
      </c>
      <c r="P7" s="43" t="s">
        <v>134</v>
      </c>
      <c r="Q7" s="43" t="s">
        <v>303</v>
      </c>
      <c r="R7" s="43" t="s">
        <v>304</v>
      </c>
      <c r="S7" s="43" t="s">
        <v>60</v>
      </c>
      <c r="T7" s="43" t="s">
        <v>62</v>
      </c>
      <c r="U7" s="265" t="s">
        <v>64</v>
      </c>
      <c r="V7" s="43" t="s">
        <v>305</v>
      </c>
      <c r="W7" s="43" t="s">
        <v>306</v>
      </c>
      <c r="X7" s="322"/>
      <c r="Z7" s="279" t="s">
        <v>269</v>
      </c>
      <c r="AA7" s="21">
        <v>0.21</v>
      </c>
      <c r="AB7" s="20">
        <v>0.4</v>
      </c>
    </row>
    <row r="8" spans="1:38" ht="139.5" customHeight="1" thickBot="1" x14ac:dyDescent="0.3">
      <c r="A8" s="705" t="str">
        <f>'2 MAPA FINAL'!A11</f>
        <v>R1</v>
      </c>
      <c r="B8" s="709" t="str">
        <f>+'2 MAPA FINAL'!H11</f>
        <v xml:space="preserve">Posibilidad de incumplimiento de los objetivos por daños en los documentos por las malas condiciones ambientales (humedad, temperatura).  a causa de las inadecuadas condiciones de almacenamiento  lo que ocasiona pérdida de información o documentos </v>
      </c>
      <c r="C8" s="681">
        <f>+'3 FORMULA PROBABILIDADES'!E9</f>
        <v>0.2</v>
      </c>
      <c r="D8" s="684" t="b">
        <f>+'3 FORMULA PROBABILIDADES'!M9</f>
        <v>0</v>
      </c>
      <c r="E8" s="316">
        <v>1</v>
      </c>
      <c r="F8" s="306" t="s">
        <v>307</v>
      </c>
      <c r="G8" s="307" t="s">
        <v>308</v>
      </c>
      <c r="H8" s="307" t="s">
        <v>309</v>
      </c>
      <c r="I8" s="148" t="str">
        <f t="shared" ref="I8:I71" si="0">+CONCATENATE(F8," ",G8," ",H8)</f>
        <v>El servidor de central de cuentas asignado por el coordinador a través de ORFEO revisa cada vez que se radica la solcitiud de trámite de pago la conformidad de los documentos anexos a esta con el proposito de corroborar si se cumple con los requisitos según los lineamientos impartidos por el Grupo de Gestión Financiera. El resultado de la revisión se registra en el historico de ORFEO.
En caso de no cumplir con los requisitos se devuelve tramite por ORFEO y se notifica al supervisor del contrato vía correo electrónico para subsanar incumplimientos.</v>
      </c>
      <c r="J8" s="193" t="s">
        <v>143</v>
      </c>
      <c r="K8" s="272">
        <f>+IFERROR(VLOOKUP($J8,'4 FORMULAS'!$B$50:$C$52,2,0),"")</f>
        <v>0.25</v>
      </c>
      <c r="L8" s="272" t="str">
        <f>+IFERROR(VLOOKUP($J8,'4 FORMULAS'!$B$50:$D$52,3,0),"")</f>
        <v>Probabilidad</v>
      </c>
      <c r="M8" s="317" t="s">
        <v>144</v>
      </c>
      <c r="N8" s="318">
        <f>+IFERROR(VLOOKUP($M8,'4 FORMULAS'!$B$53:$C$54,2,0),"")</f>
        <v>0.25</v>
      </c>
      <c r="O8" s="319" t="s">
        <v>156</v>
      </c>
      <c r="P8" s="319" t="s">
        <v>146</v>
      </c>
      <c r="Q8" s="319" t="s">
        <v>158</v>
      </c>
      <c r="R8" s="319" t="s">
        <v>148</v>
      </c>
      <c r="S8" s="272">
        <f>+IFERROR($K8+$N8,"")</f>
        <v>0.5</v>
      </c>
      <c r="T8" s="272">
        <f>IF($L8='4 FORMULAS'!$D$50,$C$8-($C$8*$S$8),$C$8)</f>
        <v>0.1</v>
      </c>
      <c r="U8" s="272" t="b">
        <f>IF(L8='4 FORMULAS'!$D$52,$D8-($D8*$S8),$D8)</f>
        <v>0</v>
      </c>
      <c r="V8" s="727">
        <f>+IF(T13="","",T13)</f>
        <v>0.2</v>
      </c>
      <c r="W8" s="724" t="b">
        <f>+IF(U13="","",U13)</f>
        <v>0</v>
      </c>
      <c r="X8" s="323"/>
      <c r="Y8" s="31"/>
      <c r="Z8" s="280" t="s">
        <v>272</v>
      </c>
      <c r="AA8" s="21">
        <v>0.41</v>
      </c>
      <c r="AB8" s="20">
        <v>0.6</v>
      </c>
    </row>
    <row r="9" spans="1:38" ht="118.5" customHeight="1" thickBot="1" x14ac:dyDescent="0.3">
      <c r="A9" s="707"/>
      <c r="B9" s="711"/>
      <c r="C9" s="682"/>
      <c r="D9" s="685"/>
      <c r="E9" s="316">
        <v>2</v>
      </c>
      <c r="F9" s="306" t="s">
        <v>310</v>
      </c>
      <c r="G9" s="308" t="s">
        <v>311</v>
      </c>
      <c r="H9" s="308" t="s">
        <v>312</v>
      </c>
      <c r="I9" s="148" t="str">
        <f t="shared" si="0"/>
        <v>El servidor de contabilidad valida mediante el formato XXXXXX la correcta afectación contable y la adecuación de la liquidación cada vez que se radica la solicitud de trámite de pago. En caso de identificarse errores en la afectación contable y/o la liquidación, se devuelve por ORFEO la solicitud a la central de cuentas para realizar los ajustes respectivos.</v>
      </c>
      <c r="J9" s="193" t="s">
        <v>143</v>
      </c>
      <c r="K9" s="272">
        <f>+IFERROR(VLOOKUP($J9,'4 FORMULAS'!$B$50:$C$52,2,0),"")</f>
        <v>0.25</v>
      </c>
      <c r="L9" s="272" t="str">
        <f>+IFERROR(VLOOKUP($J9,'4 FORMULAS'!$B$50:$D$52,3,0),"")</f>
        <v>Probabilidad</v>
      </c>
      <c r="M9" s="317" t="s">
        <v>144</v>
      </c>
      <c r="N9" s="318">
        <f>+IFERROR(VLOOKUP($M9,'4 FORMULAS'!$B$53:$C$54,2,0),"")</f>
        <v>0.25</v>
      </c>
      <c r="O9" s="319" t="s">
        <v>156</v>
      </c>
      <c r="P9" s="319" t="s">
        <v>146</v>
      </c>
      <c r="Q9" s="319" t="s">
        <v>158</v>
      </c>
      <c r="R9" s="319" t="s">
        <v>148</v>
      </c>
      <c r="S9" s="272">
        <f t="shared" ref="S9:S72" si="1">+IFERROR($K9+$N9,"")</f>
        <v>0.5</v>
      </c>
      <c r="T9" s="272">
        <f>IF($L9='4 FORMULAS'!$D$50,$C$8-($C$8*$S$8),$C$8)</f>
        <v>0.1</v>
      </c>
      <c r="U9" s="272" t="b">
        <f>IF(L9='4 FORMULAS'!$D$52,$D$8-($D$8*$S$8),$D$8)</f>
        <v>0</v>
      </c>
      <c r="V9" s="728"/>
      <c r="W9" s="725"/>
      <c r="X9" s="323"/>
      <c r="Y9" s="31"/>
      <c r="Z9" s="25" t="s">
        <v>274</v>
      </c>
      <c r="AA9" s="21">
        <v>0.61</v>
      </c>
      <c r="AB9" s="20">
        <v>0.8</v>
      </c>
    </row>
    <row r="10" spans="1:38" ht="95.1" customHeight="1" thickBot="1" x14ac:dyDescent="0.3">
      <c r="A10" s="707"/>
      <c r="B10" s="711"/>
      <c r="C10" s="682"/>
      <c r="D10" s="685"/>
      <c r="E10" s="316">
        <v>3</v>
      </c>
      <c r="F10" s="306" t="s">
        <v>313</v>
      </c>
      <c r="G10" s="308" t="s">
        <v>311</v>
      </c>
      <c r="H10" s="308" t="s">
        <v>314</v>
      </c>
      <c r="I10" s="148" t="str">
        <f t="shared" si="0"/>
        <v>El servidor de pagaduría valida mediante el formato XXXXXX la correcta aplicación de los valores de retención cada vez que se radica la solicitud de trámite de pago. En caso de identificarse errores, se devuelve por ORFEO la solicitud a contabilidad.</v>
      </c>
      <c r="J10" s="193" t="s">
        <v>143</v>
      </c>
      <c r="K10" s="272">
        <f>+IFERROR(VLOOKUP($J10,'4 FORMULAS'!$B$50:$C$52,2,0),"")</f>
        <v>0.25</v>
      </c>
      <c r="L10" s="272" t="str">
        <f>+IFERROR(VLOOKUP($J10,'4 FORMULAS'!$B$50:$D$52,3,0),"")</f>
        <v>Probabilidad</v>
      </c>
      <c r="M10" s="317" t="s">
        <v>144</v>
      </c>
      <c r="N10" s="318">
        <f>+IFERROR(VLOOKUP($M10,'4 FORMULAS'!$B$53:$C$54,2,0),"")</f>
        <v>0.25</v>
      </c>
      <c r="O10" s="319" t="s">
        <v>156</v>
      </c>
      <c r="P10" s="319" t="s">
        <v>146</v>
      </c>
      <c r="Q10" s="319" t="s">
        <v>158</v>
      </c>
      <c r="R10" s="319" t="s">
        <v>148</v>
      </c>
      <c r="S10" s="272">
        <f t="shared" si="1"/>
        <v>0.5</v>
      </c>
      <c r="T10" s="272">
        <f>IF($L10='4 FORMULAS'!$D$50,$C$8-($C$8*$S$8),$C$8)</f>
        <v>0.1</v>
      </c>
      <c r="U10" s="272" t="b">
        <f>IF(L10='4 FORMULAS'!$D$52,$D$8-($D$8*$S$8),$D$8)</f>
        <v>0</v>
      </c>
      <c r="V10" s="728"/>
      <c r="W10" s="725"/>
      <c r="X10" s="323"/>
      <c r="Y10" s="31"/>
      <c r="Z10" s="25"/>
      <c r="AA10" s="21"/>
      <c r="AB10" s="20"/>
    </row>
    <row r="11" spans="1:38" ht="123" customHeight="1" thickBot="1" x14ac:dyDescent="0.3">
      <c r="A11" s="707"/>
      <c r="B11" s="711"/>
      <c r="C11" s="682"/>
      <c r="D11" s="685"/>
      <c r="E11" s="316">
        <v>4</v>
      </c>
      <c r="F11" s="309" t="s">
        <v>315</v>
      </c>
      <c r="G11" s="308" t="s">
        <v>308</v>
      </c>
      <c r="H11" s="308" t="s">
        <v>316</v>
      </c>
      <c r="I11" s="148" t="str">
        <f t="shared" si="0"/>
        <v>El Coordinador del Grupo de Gestión Financiera revisa cada vez que se radica una solicitud de trámite de pago, el registro presupuestal de obligación a fin de corroborar que los valores liquidados y retenidos sean correctos, asi como la adecuada afectación contable. Si se identifican errores en los valores liquidados y retenidos, la solicitud se devuelve a central de cuentas, y si se identiican errores en la afectación contable la solicitud se devuelve a contabilidad.</v>
      </c>
      <c r="J11" s="193"/>
      <c r="K11" s="272" t="str">
        <f>+IFERROR(VLOOKUP($J11,'4 FORMULAS'!$B$50:$C$52,2,0),"")</f>
        <v/>
      </c>
      <c r="L11" s="272" t="str">
        <f>+IFERROR(VLOOKUP($J11,'4 FORMULAS'!$B$50:$D$52,3,0),"")</f>
        <v/>
      </c>
      <c r="M11" s="317" t="s">
        <v>155</v>
      </c>
      <c r="N11" s="318"/>
      <c r="O11" s="319" t="s">
        <v>156</v>
      </c>
      <c r="P11" s="319" t="s">
        <v>146</v>
      </c>
      <c r="Q11" s="319" t="s">
        <v>158</v>
      </c>
      <c r="R11" s="319" t="s">
        <v>148</v>
      </c>
      <c r="S11" s="272" t="str">
        <f t="shared" si="1"/>
        <v/>
      </c>
      <c r="T11" s="272">
        <f>IF($L11='4 FORMULAS'!$D$50,$C$8-($C$8*$S$8),$C$8)</f>
        <v>0.2</v>
      </c>
      <c r="U11" s="272" t="b">
        <f>IF(L11='4 FORMULAS'!$D$52,$D$8-($D$8*$S$8),$D$8)</f>
        <v>0</v>
      </c>
      <c r="V11" s="728"/>
      <c r="W11" s="725"/>
      <c r="X11" s="323"/>
      <c r="Y11" s="31"/>
      <c r="Z11" s="25"/>
      <c r="AA11" s="21"/>
      <c r="AB11" s="20"/>
      <c r="AL11" s="44" t="b">
        <f>'5 VALORACIÓN DEL CONTROL'!U8</f>
        <v>0</v>
      </c>
    </row>
    <row r="12" spans="1:38" ht="95.1" customHeight="1" thickBot="1" x14ac:dyDescent="0.3">
      <c r="A12" s="707"/>
      <c r="B12" s="711"/>
      <c r="C12" s="682"/>
      <c r="D12" s="685"/>
      <c r="E12" s="316">
        <v>5</v>
      </c>
      <c r="F12" s="309" t="s">
        <v>317</v>
      </c>
      <c r="G12" s="308" t="s">
        <v>308</v>
      </c>
      <c r="H12" s="308" t="s">
        <v>318</v>
      </c>
      <c r="I12" s="148" t="str">
        <f t="shared" si="0"/>
        <v>El Ordenador del Gasto revisa cada vez que se radica una solicitud de trámite de pago, el registro presupuestal de obligación a fin de corroborar que los valores liquidados y retenidos sean correctos, asi como la adecuada afectación contable. Si se identifican errores en los valores liquidados y/o retenidos y/o en la afectación contable la solicitud se devuelve al Grupo de Getsión Financiera.</v>
      </c>
      <c r="J12" s="193"/>
      <c r="K12" s="272" t="str">
        <f>+IFERROR(VLOOKUP($J12,'4 FORMULAS'!$B$50:$C$52,2,0),"")</f>
        <v/>
      </c>
      <c r="L12" s="272" t="str">
        <f>+IFERROR(VLOOKUP($J12,'4 FORMULAS'!$B$50:$D$52,3,0),"")</f>
        <v/>
      </c>
      <c r="M12" s="317" t="s">
        <v>155</v>
      </c>
      <c r="N12" s="318"/>
      <c r="O12" s="319" t="s">
        <v>156</v>
      </c>
      <c r="P12" s="319" t="s">
        <v>146</v>
      </c>
      <c r="Q12" s="319" t="s">
        <v>158</v>
      </c>
      <c r="R12" s="319" t="s">
        <v>148</v>
      </c>
      <c r="S12" s="272" t="str">
        <f t="shared" si="1"/>
        <v/>
      </c>
      <c r="T12" s="272">
        <f>IF($L12='4 FORMULAS'!$D$50,$C$8-($C$8*$S$8),$C$8)</f>
        <v>0.2</v>
      </c>
      <c r="U12" s="272" t="b">
        <f>IF(L12='4 FORMULAS'!$D$52,$D$8-($D$8*$S$8),$D$8)</f>
        <v>0</v>
      </c>
      <c r="V12" s="728"/>
      <c r="W12" s="725"/>
      <c r="X12" s="323"/>
      <c r="Y12" s="31"/>
      <c r="Z12" s="281" t="s">
        <v>277</v>
      </c>
      <c r="AA12" s="21">
        <v>0.81</v>
      </c>
      <c r="AB12" s="20">
        <v>1</v>
      </c>
    </row>
    <row r="13" spans="1:38" ht="95.1" customHeight="1" thickBot="1" x14ac:dyDescent="0.3">
      <c r="A13" s="708"/>
      <c r="B13" s="712"/>
      <c r="C13" s="683"/>
      <c r="D13" s="686"/>
      <c r="E13" s="320">
        <v>6</v>
      </c>
      <c r="F13" s="300"/>
      <c r="G13" s="194"/>
      <c r="H13" s="194"/>
      <c r="I13" s="264" t="str">
        <f t="shared" si="0"/>
        <v xml:space="preserve">  </v>
      </c>
      <c r="J13" s="193"/>
      <c r="K13" s="272" t="str">
        <f>+IFERROR(VLOOKUP($J13,'4 FORMULAS'!$B$50:$C$52,2,0),"")</f>
        <v/>
      </c>
      <c r="L13" s="272" t="str">
        <f>+IFERROR(VLOOKUP($J13,'4 FORMULAS'!$B$50:$D$52,3,0),"")</f>
        <v/>
      </c>
      <c r="M13" s="317"/>
      <c r="N13" s="318" t="str">
        <f>+IFERROR(VLOOKUP($M13,'4 FORMULAS'!$B$53:$C$54,2,0),"")</f>
        <v/>
      </c>
      <c r="O13" s="319"/>
      <c r="P13" s="319"/>
      <c r="Q13" s="319"/>
      <c r="R13" s="319"/>
      <c r="S13" s="272" t="str">
        <f t="shared" si="1"/>
        <v/>
      </c>
      <c r="T13" s="272">
        <f>IF($L13='4 FORMULAS'!$D$50,$C$8-($C$8*$S$8),$C$8)</f>
        <v>0.2</v>
      </c>
      <c r="U13" s="272" t="b">
        <f>IF(L13='4 FORMULAS'!$D$52,$D$8-($D$8*$S$8),$D$8)</f>
        <v>0</v>
      </c>
      <c r="V13" s="729"/>
      <c r="W13" s="726"/>
      <c r="X13" s="323"/>
      <c r="Y13" s="31"/>
      <c r="Z13" s="26"/>
      <c r="AA13" s="27"/>
      <c r="AB13" s="28"/>
    </row>
    <row r="14" spans="1:38" ht="95.1" customHeight="1" thickBot="1" x14ac:dyDescent="0.3">
      <c r="A14" s="705" t="str">
        <f>'2 MAPA FINAL'!A17</f>
        <v>R2</v>
      </c>
      <c r="B14" s="709" t="str">
        <f>+'2 MAPA FINAL'!H17</f>
        <v>Posibilidad de incumplimiento de los objetivos por la no radicación, radicación incorrecta y/o entrega incorrecta, nula o inoportuna de los documentos que deben ser distribuidos por la Ventanilla Única de Correspondencia   a causa de no efectuar actividades de sesibilización frente a los terminos y trámite de correspondencia  lo que ocasiona la pérdida de tiempo en la oportunidad de la gestión de las respuestas a peticiones y gestión de documentos misionales o de apoyo</v>
      </c>
      <c r="C14" s="717">
        <f>+'3 FORMULA PROBABILIDADES'!E10</f>
        <v>0.6</v>
      </c>
      <c r="D14" s="684" t="b">
        <f>+'3 FORMULA PROBABILIDADES'!M10</f>
        <v>0</v>
      </c>
      <c r="E14" s="321">
        <v>1</v>
      </c>
      <c r="F14" s="298"/>
      <c r="G14" s="45"/>
      <c r="H14" s="45"/>
      <c r="I14" s="264" t="str">
        <f t="shared" si="0"/>
        <v xml:space="preserve">  </v>
      </c>
      <c r="J14" s="193"/>
      <c r="K14" s="272" t="str">
        <f>+IFERROR(VLOOKUP($J14,'4 FORMULAS'!$B$50:$C$52,2,0),"")</f>
        <v/>
      </c>
      <c r="L14" s="272" t="str">
        <f>+IFERROR(VLOOKUP($J14,'4 FORMULAS'!$B$50:$D$52,3,0),"")</f>
        <v/>
      </c>
      <c r="M14" s="317"/>
      <c r="N14" s="318" t="str">
        <f>+IFERROR(VLOOKUP($M14,'4 FORMULAS'!$B$53:$C$54,2,0),"")</f>
        <v/>
      </c>
      <c r="O14" s="319"/>
      <c r="P14" s="319"/>
      <c r="Q14" s="319"/>
      <c r="R14" s="319"/>
      <c r="S14" s="272" t="str">
        <f t="shared" si="1"/>
        <v/>
      </c>
      <c r="T14" s="272">
        <f>IF($L14='4 FORMULAS'!$D$50,$C$8-($C$8*$S$8),$C$8)</f>
        <v>0.2</v>
      </c>
      <c r="U14" s="272" t="b">
        <f>IF(L14='4 FORMULAS'!$D$52,$D$14-($D$14*$S$14),$D$14)</f>
        <v>0</v>
      </c>
      <c r="V14" s="721">
        <f>+IF(T19="","",T19)</f>
        <v>0.2</v>
      </c>
      <c r="W14" s="724" t="b">
        <f>+IF(U19="","",U19)</f>
        <v>0</v>
      </c>
      <c r="X14" s="323"/>
      <c r="Y14" s="31"/>
      <c r="Z14" s="268"/>
      <c r="AA14" s="269"/>
      <c r="AB14" s="269"/>
    </row>
    <row r="15" spans="1:38" ht="95.1" customHeight="1" thickBot="1" x14ac:dyDescent="0.3">
      <c r="A15" s="707"/>
      <c r="B15" s="711"/>
      <c r="C15" s="718"/>
      <c r="D15" s="685"/>
      <c r="E15" s="316">
        <v>2</v>
      </c>
      <c r="F15" s="297"/>
      <c r="G15" s="193"/>
      <c r="H15" s="193"/>
      <c r="I15" s="264" t="str">
        <f t="shared" si="0"/>
        <v xml:space="preserve">  </v>
      </c>
      <c r="J15" s="193"/>
      <c r="K15" s="272" t="str">
        <f>+IFERROR(VLOOKUP($J15,'4 FORMULAS'!$B$50:$C$52,2,0),"")</f>
        <v/>
      </c>
      <c r="L15" s="272" t="str">
        <f>+IFERROR(VLOOKUP($J15,'4 FORMULAS'!$B$50:$D$52,3,0),"")</f>
        <v/>
      </c>
      <c r="M15" s="317"/>
      <c r="N15" s="318" t="str">
        <f>+IFERROR(VLOOKUP($M15,'4 FORMULAS'!$B$53:$C$54,2,0),"")</f>
        <v/>
      </c>
      <c r="O15" s="319"/>
      <c r="P15" s="319"/>
      <c r="Q15" s="319"/>
      <c r="R15" s="319"/>
      <c r="S15" s="272" t="str">
        <f t="shared" si="1"/>
        <v/>
      </c>
      <c r="T15" s="272">
        <f>IF($L15='4 FORMULAS'!$D$50,$C$8-($C$8*$S$8),$C$8)</f>
        <v>0.2</v>
      </c>
      <c r="U15" s="272" t="b">
        <f>IF(L15='4 FORMULAS'!$D$52,$D$14-($D$14*$S$14),$D$14)</f>
        <v>0</v>
      </c>
      <c r="V15" s="722"/>
      <c r="W15" s="725"/>
      <c r="X15" s="323"/>
      <c r="Y15" s="31"/>
      <c r="Z15" s="268"/>
      <c r="AA15" s="269"/>
      <c r="AB15" s="269"/>
    </row>
    <row r="16" spans="1:38" ht="95.1" customHeight="1" thickBot="1" x14ac:dyDescent="0.3">
      <c r="A16" s="707"/>
      <c r="B16" s="711"/>
      <c r="C16" s="718"/>
      <c r="D16" s="685"/>
      <c r="E16" s="316">
        <v>3</v>
      </c>
      <c r="F16" s="297"/>
      <c r="G16" s="193"/>
      <c r="H16" s="193"/>
      <c r="I16" s="264" t="str">
        <f t="shared" si="0"/>
        <v xml:space="preserve">  </v>
      </c>
      <c r="J16" s="193"/>
      <c r="K16" s="272" t="str">
        <f>+IFERROR(VLOOKUP($J16,'4 FORMULAS'!$B$50:$C$52,2,0),"")</f>
        <v/>
      </c>
      <c r="L16" s="272" t="str">
        <f>+IFERROR(VLOOKUP($J16,'4 FORMULAS'!$B$50:$D$52,3,0),"")</f>
        <v/>
      </c>
      <c r="M16" s="317"/>
      <c r="N16" s="318" t="str">
        <f>+IFERROR(VLOOKUP($M16,'4 FORMULAS'!$B$53:$C$54,2,0),"")</f>
        <v/>
      </c>
      <c r="O16" s="319"/>
      <c r="P16" s="319"/>
      <c r="Q16" s="319"/>
      <c r="R16" s="319"/>
      <c r="S16" s="272" t="str">
        <f t="shared" si="1"/>
        <v/>
      </c>
      <c r="T16" s="272">
        <f>IF($L16='4 FORMULAS'!$D$50,$C$8-($C$8*$S$8),$C$8)</f>
        <v>0.2</v>
      </c>
      <c r="U16" s="272" t="b">
        <f>IF(L16='4 FORMULAS'!$D$52,$D$14-($D$14*$S$14),$D$14)</f>
        <v>0</v>
      </c>
      <c r="V16" s="722"/>
      <c r="W16" s="725"/>
      <c r="X16" s="323"/>
      <c r="Y16" s="31"/>
      <c r="Z16" s="268"/>
      <c r="AA16" s="269"/>
      <c r="AB16" s="269"/>
    </row>
    <row r="17" spans="1:28" ht="95.1" customHeight="1" thickBot="1" x14ac:dyDescent="0.3">
      <c r="A17" s="715"/>
      <c r="B17" s="716"/>
      <c r="C17" s="718"/>
      <c r="D17" s="720"/>
      <c r="E17" s="316">
        <v>4</v>
      </c>
      <c r="F17" s="299"/>
      <c r="G17" s="293"/>
      <c r="H17" s="293"/>
      <c r="I17" s="264" t="str">
        <f t="shared" si="0"/>
        <v xml:space="preserve">  </v>
      </c>
      <c r="J17" s="193"/>
      <c r="K17" s="272" t="str">
        <f>+IFERROR(VLOOKUP($J17,'4 FORMULAS'!$B$50:$C$52,2,0),"")</f>
        <v/>
      </c>
      <c r="L17" s="272" t="str">
        <f>+IFERROR(VLOOKUP($J17,'4 FORMULAS'!$B$50:$D$52,3,0),"")</f>
        <v/>
      </c>
      <c r="M17" s="317"/>
      <c r="N17" s="318" t="str">
        <f>+IFERROR(VLOOKUP($M17,'4 FORMULAS'!$B$53:$C$54,2,0),"")</f>
        <v/>
      </c>
      <c r="O17" s="319"/>
      <c r="P17" s="319"/>
      <c r="Q17" s="319"/>
      <c r="R17" s="319"/>
      <c r="S17" s="272" t="str">
        <f t="shared" si="1"/>
        <v/>
      </c>
      <c r="T17" s="272">
        <f>IF($L17='4 FORMULAS'!$D$50,$C$8-($C$8*$S$8),$C$8)</f>
        <v>0.2</v>
      </c>
      <c r="U17" s="272" t="b">
        <f>IF(L17='4 FORMULAS'!$D$52,$D$14-($D$14*$S$14),$D$14)</f>
        <v>0</v>
      </c>
      <c r="V17" s="730"/>
      <c r="W17" s="731"/>
      <c r="X17" s="323"/>
      <c r="Y17" s="31"/>
      <c r="Z17" s="268"/>
      <c r="AA17" s="269"/>
      <c r="AB17" s="269"/>
    </row>
    <row r="18" spans="1:28" ht="95.1" customHeight="1" thickBot="1" x14ac:dyDescent="0.3">
      <c r="A18" s="715"/>
      <c r="B18" s="716"/>
      <c r="C18" s="718"/>
      <c r="D18" s="720"/>
      <c r="E18" s="316">
        <v>5</v>
      </c>
      <c r="F18" s="299"/>
      <c r="G18" s="293"/>
      <c r="H18" s="293"/>
      <c r="I18" s="264" t="str">
        <f t="shared" si="0"/>
        <v xml:space="preserve">  </v>
      </c>
      <c r="J18" s="193"/>
      <c r="K18" s="272" t="str">
        <f>+IFERROR(VLOOKUP($J18,'4 FORMULAS'!$B$50:$C$52,2,0),"")</f>
        <v/>
      </c>
      <c r="L18" s="272" t="str">
        <f>+IFERROR(VLOOKUP($J18,'4 FORMULAS'!$B$50:$D$52,3,0),"")</f>
        <v/>
      </c>
      <c r="M18" s="317"/>
      <c r="N18" s="318" t="str">
        <f>+IFERROR(VLOOKUP($M18,'4 FORMULAS'!$B$53:$C$54,2,0),"")</f>
        <v/>
      </c>
      <c r="O18" s="319"/>
      <c r="P18" s="319"/>
      <c r="Q18" s="319"/>
      <c r="R18" s="319"/>
      <c r="S18" s="272" t="str">
        <f t="shared" si="1"/>
        <v/>
      </c>
      <c r="T18" s="272">
        <f>IF($L18='4 FORMULAS'!$D$50,$C$8-($C$8*$S$8),$C$8)</f>
        <v>0.2</v>
      </c>
      <c r="U18" s="272" t="b">
        <f>IF(L18='4 FORMULAS'!$D$52,$D$14-($D$14*$S$14),$D$14)</f>
        <v>0</v>
      </c>
      <c r="V18" s="730"/>
      <c r="W18" s="731"/>
      <c r="X18" s="323"/>
      <c r="Y18" s="31"/>
      <c r="Z18" s="268"/>
      <c r="AA18" s="269"/>
      <c r="AB18" s="269"/>
    </row>
    <row r="19" spans="1:28" ht="95.1" customHeight="1" thickBot="1" x14ac:dyDescent="0.3">
      <c r="A19" s="708"/>
      <c r="B19" s="712"/>
      <c r="C19" s="719"/>
      <c r="D19" s="686"/>
      <c r="E19" s="320">
        <v>6</v>
      </c>
      <c r="F19" s="300"/>
      <c r="G19" s="194"/>
      <c r="H19" s="194"/>
      <c r="I19" s="264" t="str">
        <f t="shared" si="0"/>
        <v xml:space="preserve">  </v>
      </c>
      <c r="J19" s="193"/>
      <c r="K19" s="272" t="str">
        <f>+IFERROR(VLOOKUP($J19,'4 FORMULAS'!$B$50:$C$52,2,0),"")</f>
        <v/>
      </c>
      <c r="L19" s="272" t="str">
        <f>+IFERROR(VLOOKUP($J19,'4 FORMULAS'!$B$50:$D$52,3,0),"")</f>
        <v/>
      </c>
      <c r="M19" s="317"/>
      <c r="N19" s="318" t="str">
        <f>+IFERROR(VLOOKUP($M19,'4 FORMULAS'!$B$53:$C$54,2,0),"")</f>
        <v/>
      </c>
      <c r="O19" s="319"/>
      <c r="P19" s="319"/>
      <c r="Q19" s="319"/>
      <c r="R19" s="319"/>
      <c r="S19" s="272" t="str">
        <f t="shared" si="1"/>
        <v/>
      </c>
      <c r="T19" s="272">
        <f>IF($L19='4 FORMULAS'!$D$50,$C$8-($C$8*$S$8),$C$8)</f>
        <v>0.2</v>
      </c>
      <c r="U19" s="272" t="b">
        <f>IF(L19='4 FORMULAS'!$D$52,$D$14-($D$14*$S$14),$D$14)</f>
        <v>0</v>
      </c>
      <c r="V19" s="723"/>
      <c r="W19" s="726"/>
      <c r="X19" s="323"/>
      <c r="Y19" s="31"/>
    </row>
    <row r="20" spans="1:28" ht="95.1" customHeight="1" thickBot="1" x14ac:dyDescent="0.3">
      <c r="A20" s="705" t="str">
        <f>'2 MAPA FINAL'!A23</f>
        <v>R3</v>
      </c>
      <c r="B20" s="709" t="str">
        <f>+'2 MAPA FINAL'!H23</f>
        <v>Posibilidad de afectación económica y reputacional por la  omision  y/o demora en el trámite de las solicitudes por parte de los funcionarios y la oportuna gestión por parte del directivo líder del proceso  para la gestión del  mantenimiento de la  planta física, maquinaria, vehículos propios y la provisión de los servicios de aseo, cafetería, de acuerdo con las necesidades de la Corporación, en desarrollo de los contratos vigentes suscritos por la Secretaría Distrital de Hacienda  debido a la no realización del tramite y seguimiento oportuno de las solicitudes, en desarrollo de un contrato vigente lo que ocasiona traumatismo en la operación del Concejo.</v>
      </c>
      <c r="C20" s="681" t="str">
        <f>+'3 FORMULA PROBABILIDADES'!E11</f>
        <v/>
      </c>
      <c r="D20" s="684" t="str">
        <f>+'3 FORMULA PROBABILIDADES'!M11</f>
        <v/>
      </c>
      <c r="E20" s="321">
        <v>1</v>
      </c>
      <c r="F20" s="298"/>
      <c r="G20" s="45"/>
      <c r="H20" s="45"/>
      <c r="I20" s="264" t="str">
        <f t="shared" si="0"/>
        <v xml:space="preserve">  </v>
      </c>
      <c r="J20" s="193"/>
      <c r="K20" s="272" t="str">
        <f>+IFERROR(VLOOKUP($J20,'4 FORMULAS'!$B$50:$C$52,2,0),"")</f>
        <v/>
      </c>
      <c r="L20" s="272" t="str">
        <f>+IFERROR(VLOOKUP($J20,'4 FORMULAS'!$B$50:$D$52,3,0),"")</f>
        <v/>
      </c>
      <c r="M20" s="317"/>
      <c r="N20" s="318" t="str">
        <f>+IFERROR(VLOOKUP($M20,'4 FORMULAS'!$B$53:$C$54,2,0),"")</f>
        <v/>
      </c>
      <c r="O20" s="319"/>
      <c r="P20" s="319"/>
      <c r="Q20" s="319"/>
      <c r="R20" s="319"/>
      <c r="S20" s="272" t="str">
        <f t="shared" si="1"/>
        <v/>
      </c>
      <c r="T20" s="272">
        <f>IF($L20='4 FORMULAS'!$D$50,$C$8-($C$8*$S$8),$C$8)</f>
        <v>0.2</v>
      </c>
      <c r="U20" s="272" t="str">
        <f>IF(L20='4 FORMULAS'!$D$52,$D$20-($D$20*$S$20),$D$20)</f>
        <v/>
      </c>
      <c r="V20" s="721">
        <f>+IF(T25="","",T25)</f>
        <v>0.2</v>
      </c>
      <c r="W20" s="724" t="str">
        <f>+IF(U25="","",U25)</f>
        <v/>
      </c>
      <c r="X20" s="323"/>
      <c r="Y20" s="31"/>
      <c r="Z20" s="268"/>
      <c r="AA20" s="269"/>
      <c r="AB20" s="269"/>
    </row>
    <row r="21" spans="1:28" ht="95.1" customHeight="1" thickBot="1" x14ac:dyDescent="0.3">
      <c r="A21" s="707"/>
      <c r="B21" s="711"/>
      <c r="C21" s="682"/>
      <c r="D21" s="685"/>
      <c r="E21" s="316">
        <v>2</v>
      </c>
      <c r="F21" s="297"/>
      <c r="G21" s="193"/>
      <c r="H21" s="193"/>
      <c r="I21" s="264" t="str">
        <f t="shared" si="0"/>
        <v xml:space="preserve">  </v>
      </c>
      <c r="J21" s="193"/>
      <c r="K21" s="272" t="str">
        <f>+IFERROR(VLOOKUP($J21,'4 FORMULAS'!$B$50:$C$52,2,0),"")</f>
        <v/>
      </c>
      <c r="L21" s="272" t="str">
        <f>+IFERROR(VLOOKUP($J21,'4 FORMULAS'!$B$50:$D$52,3,0),"")</f>
        <v/>
      </c>
      <c r="M21" s="317"/>
      <c r="N21" s="318" t="str">
        <f>+IFERROR(VLOOKUP($M21,'4 FORMULAS'!$B$53:$C$54,2,0),"")</f>
        <v/>
      </c>
      <c r="O21" s="319"/>
      <c r="P21" s="319"/>
      <c r="Q21" s="319"/>
      <c r="R21" s="319"/>
      <c r="S21" s="272" t="str">
        <f t="shared" si="1"/>
        <v/>
      </c>
      <c r="T21" s="272">
        <f>IF($L21='4 FORMULAS'!$D$50,$C$8-($C$8*$S$8),$C$8)</f>
        <v>0.2</v>
      </c>
      <c r="U21" s="272" t="str">
        <f>IF(L21='4 FORMULAS'!$D$52,$D$20-($D$20*$S$20),$D$20)</f>
        <v/>
      </c>
      <c r="V21" s="722"/>
      <c r="W21" s="725"/>
      <c r="X21" s="323"/>
      <c r="Y21" s="31"/>
      <c r="Z21" s="268"/>
      <c r="AA21" s="269"/>
      <c r="AB21" s="269"/>
    </row>
    <row r="22" spans="1:28" ht="95.1" customHeight="1" thickBot="1" x14ac:dyDescent="0.3">
      <c r="A22" s="707"/>
      <c r="B22" s="711"/>
      <c r="C22" s="682"/>
      <c r="D22" s="685"/>
      <c r="E22" s="316">
        <v>3</v>
      </c>
      <c r="F22" s="297"/>
      <c r="G22" s="193"/>
      <c r="H22" s="193"/>
      <c r="I22" s="264" t="str">
        <f t="shared" si="0"/>
        <v xml:space="preserve">  </v>
      </c>
      <c r="J22" s="193"/>
      <c r="K22" s="272" t="str">
        <f>+IFERROR(VLOOKUP($J22,'4 FORMULAS'!$B$50:$C$52,2,0),"")</f>
        <v/>
      </c>
      <c r="L22" s="272" t="str">
        <f>+IFERROR(VLOOKUP($J22,'4 FORMULAS'!$B$50:$D$52,3,0),"")</f>
        <v/>
      </c>
      <c r="M22" s="317"/>
      <c r="N22" s="318" t="str">
        <f>+IFERROR(VLOOKUP($M22,'4 FORMULAS'!$B$53:$C$54,2,0),"")</f>
        <v/>
      </c>
      <c r="O22" s="319"/>
      <c r="P22" s="319"/>
      <c r="Q22" s="319"/>
      <c r="R22" s="319"/>
      <c r="S22" s="272" t="str">
        <f t="shared" si="1"/>
        <v/>
      </c>
      <c r="T22" s="272">
        <f>IF($L22='4 FORMULAS'!$D$50,$C$8-($C$8*$S$8),$C$8)</f>
        <v>0.2</v>
      </c>
      <c r="U22" s="272" t="str">
        <f>IF(L22='4 FORMULAS'!$D$52,$D$20-($D$20*$S$20),$D$20)</f>
        <v/>
      </c>
      <c r="V22" s="722"/>
      <c r="W22" s="725"/>
      <c r="X22" s="323"/>
      <c r="Y22" s="31"/>
      <c r="Z22" s="268"/>
      <c r="AA22" s="269"/>
      <c r="AB22" s="269"/>
    </row>
    <row r="23" spans="1:28" ht="95.1" customHeight="1" thickBot="1" x14ac:dyDescent="0.3">
      <c r="A23" s="707"/>
      <c r="B23" s="711"/>
      <c r="C23" s="682"/>
      <c r="D23" s="685"/>
      <c r="E23" s="316">
        <v>4</v>
      </c>
      <c r="F23" s="297"/>
      <c r="G23" s="193"/>
      <c r="H23" s="193"/>
      <c r="I23" s="264" t="str">
        <f t="shared" si="0"/>
        <v xml:space="preserve">  </v>
      </c>
      <c r="J23" s="193"/>
      <c r="K23" s="272" t="str">
        <f>+IFERROR(VLOOKUP($J23,'4 FORMULAS'!$B$50:$C$52,2,0),"")</f>
        <v/>
      </c>
      <c r="L23" s="272" t="str">
        <f>+IFERROR(VLOOKUP($J23,'4 FORMULAS'!$B$50:$D$52,3,0),"")</f>
        <v/>
      </c>
      <c r="M23" s="317"/>
      <c r="N23" s="318" t="str">
        <f>+IFERROR(VLOOKUP($M23,'4 FORMULAS'!$B$53:$C$54,2,0),"")</f>
        <v/>
      </c>
      <c r="O23" s="319"/>
      <c r="P23" s="319"/>
      <c r="Q23" s="319"/>
      <c r="R23" s="319"/>
      <c r="S23" s="272" t="str">
        <f t="shared" si="1"/>
        <v/>
      </c>
      <c r="T23" s="272">
        <f>IF($L23='4 FORMULAS'!$D$50,$C$8-($C$8*$S$8),$C$8)</f>
        <v>0.2</v>
      </c>
      <c r="U23" s="272" t="str">
        <f>IF(L23='4 FORMULAS'!$D$52,$D$20-($D$20*$S$20),$D$20)</f>
        <v/>
      </c>
      <c r="V23" s="722"/>
      <c r="W23" s="725"/>
      <c r="X23" s="323"/>
      <c r="Y23" s="31"/>
      <c r="Z23" s="268"/>
      <c r="AA23" s="269"/>
      <c r="AB23" s="269"/>
    </row>
    <row r="24" spans="1:28" ht="95.1" customHeight="1" thickBot="1" x14ac:dyDescent="0.3">
      <c r="A24" s="707"/>
      <c r="B24" s="711"/>
      <c r="C24" s="682"/>
      <c r="D24" s="685"/>
      <c r="E24" s="316">
        <v>5</v>
      </c>
      <c r="F24" s="297"/>
      <c r="G24" s="193"/>
      <c r="H24" s="193"/>
      <c r="I24" s="264" t="str">
        <f t="shared" si="0"/>
        <v xml:space="preserve">  </v>
      </c>
      <c r="J24" s="193"/>
      <c r="K24" s="272" t="str">
        <f>+IFERROR(VLOOKUP($J24,'4 FORMULAS'!$B$50:$C$52,2,0),"")</f>
        <v/>
      </c>
      <c r="L24" s="272" t="str">
        <f>+IFERROR(VLOOKUP($J24,'4 FORMULAS'!$B$50:$D$52,3,0),"")</f>
        <v/>
      </c>
      <c r="M24" s="317"/>
      <c r="N24" s="318" t="str">
        <f>+IFERROR(VLOOKUP($M24,'4 FORMULAS'!$B$53:$C$54,2,0),"")</f>
        <v/>
      </c>
      <c r="O24" s="319"/>
      <c r="P24" s="319"/>
      <c r="Q24" s="319"/>
      <c r="R24" s="319"/>
      <c r="S24" s="272" t="str">
        <f t="shared" si="1"/>
        <v/>
      </c>
      <c r="T24" s="272">
        <f>IF($L24='4 FORMULAS'!$D$50,$C$8-($C$8*$S$8),$C$8)</f>
        <v>0.2</v>
      </c>
      <c r="U24" s="272" t="str">
        <f>IF(L24='4 FORMULAS'!$D$52,$D$20-($D$20*$S$20),$D$20)</f>
        <v/>
      </c>
      <c r="V24" s="722"/>
      <c r="W24" s="725"/>
      <c r="X24" s="323"/>
      <c r="Y24" s="31"/>
      <c r="Z24" s="268"/>
      <c r="AA24" s="269"/>
      <c r="AB24" s="269"/>
    </row>
    <row r="25" spans="1:28" ht="95.1" customHeight="1" thickBot="1" x14ac:dyDescent="0.3">
      <c r="A25" s="708"/>
      <c r="B25" s="712"/>
      <c r="C25" s="683"/>
      <c r="D25" s="686"/>
      <c r="E25" s="320">
        <v>6</v>
      </c>
      <c r="F25" s="300"/>
      <c r="G25" s="194"/>
      <c r="H25" s="194"/>
      <c r="I25" s="264" t="str">
        <f t="shared" si="0"/>
        <v xml:space="preserve">  </v>
      </c>
      <c r="J25" s="193"/>
      <c r="K25" s="272" t="str">
        <f>+IFERROR(VLOOKUP($J25,'4 FORMULAS'!$B$50:$C$52,2,0),"")</f>
        <v/>
      </c>
      <c r="L25" s="272" t="str">
        <f>+IFERROR(VLOOKUP($J25,'4 FORMULAS'!$B$50:$D$52,3,0),"")</f>
        <v/>
      </c>
      <c r="M25" s="317"/>
      <c r="N25" s="318" t="str">
        <f>+IFERROR(VLOOKUP($M25,'4 FORMULAS'!$B$53:$C$54,2,0),"")</f>
        <v/>
      </c>
      <c r="O25" s="319"/>
      <c r="P25" s="319"/>
      <c r="Q25" s="319"/>
      <c r="R25" s="319"/>
      <c r="S25" s="272" t="str">
        <f t="shared" si="1"/>
        <v/>
      </c>
      <c r="T25" s="272">
        <f>IF($L25='4 FORMULAS'!$D$50,$C$8-($C$8*$S$8),$C$8)</f>
        <v>0.2</v>
      </c>
      <c r="U25" s="272" t="str">
        <f>IF(L25='4 FORMULAS'!$D$52,$D$20-($D$20*$S$20),$D$20)</f>
        <v/>
      </c>
      <c r="V25" s="723"/>
      <c r="W25" s="726"/>
      <c r="X25" s="323"/>
      <c r="Y25" s="31"/>
    </row>
    <row r="26" spans="1:28" ht="95.1" customHeight="1" thickBot="1" x14ac:dyDescent="0.3">
      <c r="A26" s="705" t="str">
        <f>'2 MAPA FINAL'!A29</f>
        <v>R4</v>
      </c>
      <c r="B26" s="709" t="str">
        <f>+'2 MAPA FINAL'!H29</f>
        <v xml:space="preserve">Posibilidad de afectación económica y reputacional por la falta oportuna de la formulación y seguimiento de las actividades del  Plan Institucional de Gestión Ambiental - PIGA  debido a la falta de personal y recursos necesarios para la ejecución de dichas actividades de forma oportuna  lo que ocasiona incumplimiento del plan operativo anual de gestión ambiental. </v>
      </c>
      <c r="C26" s="681" t="str">
        <f>+'3 FORMULA PROBABILIDADES'!E12</f>
        <v/>
      </c>
      <c r="D26" s="684" t="str">
        <f>+'3 FORMULA PROBABILIDADES'!M12</f>
        <v/>
      </c>
      <c r="E26" s="321">
        <v>1</v>
      </c>
      <c r="F26" s="298"/>
      <c r="G26" s="45"/>
      <c r="H26" s="45"/>
      <c r="I26" s="264" t="str">
        <f t="shared" si="0"/>
        <v xml:space="preserve">  </v>
      </c>
      <c r="J26" s="193"/>
      <c r="K26" s="272" t="str">
        <f>+IFERROR(VLOOKUP($J26,'4 FORMULAS'!$B$50:$C$52,2,0),"")</f>
        <v/>
      </c>
      <c r="L26" s="272" t="str">
        <f>+IFERROR(VLOOKUP($J26,'4 FORMULAS'!$B$50:$D$52,3,0),"")</f>
        <v/>
      </c>
      <c r="M26" s="317"/>
      <c r="N26" s="318" t="str">
        <f>+IFERROR(VLOOKUP($M26,'4 FORMULAS'!$B$53:$C$54,2,0),"")</f>
        <v/>
      </c>
      <c r="O26" s="319"/>
      <c r="P26" s="319"/>
      <c r="Q26" s="319"/>
      <c r="R26" s="319"/>
      <c r="S26" s="272" t="str">
        <f t="shared" si="1"/>
        <v/>
      </c>
      <c r="T26" s="272">
        <f>IF($L26='4 FORMULAS'!$D$50,$C$8-($C$8*$S$8),$C$8)</f>
        <v>0.2</v>
      </c>
      <c r="U26" s="272" t="str">
        <f>IF(L26='4 FORMULAS'!$D$52,$D$26-($D$26*$S$26),$D$26)</f>
        <v/>
      </c>
      <c r="V26" s="721">
        <f>+IF(T31="","",T31)</f>
        <v>0.2</v>
      </c>
      <c r="W26" s="724" t="str">
        <f>+IF(U31="","",U31)</f>
        <v/>
      </c>
      <c r="X26" s="323"/>
      <c r="Y26" s="31"/>
      <c r="Z26" s="268"/>
      <c r="AA26" s="269"/>
      <c r="AB26" s="269"/>
    </row>
    <row r="27" spans="1:28" ht="95.1" customHeight="1" thickBot="1" x14ac:dyDescent="0.3">
      <c r="A27" s="707"/>
      <c r="B27" s="711"/>
      <c r="C27" s="682"/>
      <c r="D27" s="685"/>
      <c r="E27" s="316">
        <v>2</v>
      </c>
      <c r="F27" s="297"/>
      <c r="G27" s="193"/>
      <c r="H27" s="193"/>
      <c r="I27" s="264" t="str">
        <f t="shared" si="0"/>
        <v xml:space="preserve">  </v>
      </c>
      <c r="J27" s="193"/>
      <c r="K27" s="272" t="str">
        <f>+IFERROR(VLOOKUP($J27,'4 FORMULAS'!$B$50:$C$52,2,0),"")</f>
        <v/>
      </c>
      <c r="L27" s="272" t="str">
        <f>+IFERROR(VLOOKUP($J27,'4 FORMULAS'!$B$50:$D$52,3,0),"")</f>
        <v/>
      </c>
      <c r="M27" s="317"/>
      <c r="N27" s="318" t="str">
        <f>+IFERROR(VLOOKUP($M27,'4 FORMULAS'!$B$53:$C$54,2,0),"")</f>
        <v/>
      </c>
      <c r="O27" s="319"/>
      <c r="P27" s="319"/>
      <c r="Q27" s="319"/>
      <c r="R27" s="319"/>
      <c r="S27" s="272" t="str">
        <f t="shared" si="1"/>
        <v/>
      </c>
      <c r="T27" s="272">
        <f>IF($L27='4 FORMULAS'!$D$50,$C$8-($C$8*$S$8),$C$8)</f>
        <v>0.2</v>
      </c>
      <c r="U27" s="272" t="str">
        <f>IF(L27='4 FORMULAS'!$D$52,$D$26-($D$26*$S$26),$D$26)</f>
        <v/>
      </c>
      <c r="V27" s="722"/>
      <c r="W27" s="725"/>
      <c r="X27" s="323"/>
      <c r="Y27" s="31"/>
      <c r="Z27" s="268"/>
      <c r="AA27" s="269"/>
      <c r="AB27" s="269"/>
    </row>
    <row r="28" spans="1:28" ht="95.1" customHeight="1" thickBot="1" x14ac:dyDescent="0.3">
      <c r="A28" s="707"/>
      <c r="B28" s="711"/>
      <c r="C28" s="682"/>
      <c r="D28" s="685"/>
      <c r="E28" s="316">
        <v>3</v>
      </c>
      <c r="F28" s="297"/>
      <c r="G28" s="193"/>
      <c r="H28" s="193"/>
      <c r="I28" s="264" t="str">
        <f t="shared" si="0"/>
        <v xml:space="preserve">  </v>
      </c>
      <c r="J28" s="193"/>
      <c r="K28" s="272" t="str">
        <f>+IFERROR(VLOOKUP($J28,'4 FORMULAS'!$B$50:$C$52,2,0),"")</f>
        <v/>
      </c>
      <c r="L28" s="272" t="str">
        <f>+IFERROR(VLOOKUP($J28,'4 FORMULAS'!$B$50:$D$52,3,0),"")</f>
        <v/>
      </c>
      <c r="M28" s="317"/>
      <c r="N28" s="318" t="str">
        <f>+IFERROR(VLOOKUP($M28,'4 FORMULAS'!$B$53:$C$54,2,0),"")</f>
        <v/>
      </c>
      <c r="O28" s="319"/>
      <c r="P28" s="319"/>
      <c r="Q28" s="319"/>
      <c r="R28" s="319"/>
      <c r="S28" s="272" t="str">
        <f t="shared" si="1"/>
        <v/>
      </c>
      <c r="T28" s="272">
        <f>IF($L28='4 FORMULAS'!$D$50,$C$8-($C$8*$S$8),$C$8)</f>
        <v>0.2</v>
      </c>
      <c r="U28" s="272" t="str">
        <f>IF(L28='4 FORMULAS'!$D$52,$D$26-($D$26*$S$26),$D$26)</f>
        <v/>
      </c>
      <c r="V28" s="722"/>
      <c r="W28" s="725"/>
      <c r="X28" s="323"/>
      <c r="Y28" s="31"/>
      <c r="Z28" s="268"/>
      <c r="AA28" s="269"/>
      <c r="AB28" s="269"/>
    </row>
    <row r="29" spans="1:28" ht="95.1" customHeight="1" thickBot="1" x14ac:dyDescent="0.3">
      <c r="A29" s="707"/>
      <c r="B29" s="711"/>
      <c r="C29" s="682"/>
      <c r="D29" s="685"/>
      <c r="E29" s="316">
        <v>4</v>
      </c>
      <c r="F29" s="297"/>
      <c r="G29" s="193"/>
      <c r="H29" s="193"/>
      <c r="I29" s="264" t="str">
        <f t="shared" si="0"/>
        <v xml:space="preserve">  </v>
      </c>
      <c r="J29" s="193"/>
      <c r="K29" s="272" t="str">
        <f>+IFERROR(VLOOKUP($J29,'4 FORMULAS'!$B$50:$C$52,2,0),"")</f>
        <v/>
      </c>
      <c r="L29" s="272" t="str">
        <f>+IFERROR(VLOOKUP($J29,'4 FORMULAS'!$B$50:$D$52,3,0),"")</f>
        <v/>
      </c>
      <c r="M29" s="317"/>
      <c r="N29" s="318" t="str">
        <f>+IFERROR(VLOOKUP($M29,'4 FORMULAS'!$B$53:$C$54,2,0),"")</f>
        <v/>
      </c>
      <c r="O29" s="319"/>
      <c r="P29" s="319"/>
      <c r="Q29" s="319"/>
      <c r="R29" s="319"/>
      <c r="S29" s="272" t="str">
        <f t="shared" si="1"/>
        <v/>
      </c>
      <c r="T29" s="272">
        <f>IF($L29='4 FORMULAS'!$D$50,$C$8-($C$8*$S$8),$C$8)</f>
        <v>0.2</v>
      </c>
      <c r="U29" s="272" t="str">
        <f>IF(L29='4 FORMULAS'!$D$52,$D$26-($D$26*$S$26),$D$26)</f>
        <v/>
      </c>
      <c r="V29" s="722"/>
      <c r="W29" s="725"/>
      <c r="X29" s="323"/>
      <c r="Y29" s="31"/>
      <c r="Z29" s="268"/>
      <c r="AA29" s="269"/>
      <c r="AB29" s="269"/>
    </row>
    <row r="30" spans="1:28" ht="95.1" customHeight="1" thickBot="1" x14ac:dyDescent="0.3">
      <c r="A30" s="707"/>
      <c r="B30" s="711"/>
      <c r="C30" s="682"/>
      <c r="D30" s="685"/>
      <c r="E30" s="316">
        <v>5</v>
      </c>
      <c r="F30" s="297"/>
      <c r="G30" s="193"/>
      <c r="H30" s="193"/>
      <c r="I30" s="264" t="str">
        <f t="shared" si="0"/>
        <v xml:space="preserve">  </v>
      </c>
      <c r="J30" s="193"/>
      <c r="K30" s="272" t="str">
        <f>+IFERROR(VLOOKUP($J30,'4 FORMULAS'!$B$50:$C$52,2,0),"")</f>
        <v/>
      </c>
      <c r="L30" s="272" t="str">
        <f>+IFERROR(VLOOKUP($J30,'4 FORMULAS'!$B$50:$D$52,3,0),"")</f>
        <v/>
      </c>
      <c r="M30" s="317"/>
      <c r="N30" s="318" t="str">
        <f>+IFERROR(VLOOKUP($M30,'4 FORMULAS'!$B$53:$C$54,2,0),"")</f>
        <v/>
      </c>
      <c r="O30" s="319"/>
      <c r="P30" s="319"/>
      <c r="Q30" s="319"/>
      <c r="R30" s="319"/>
      <c r="S30" s="272" t="str">
        <f t="shared" si="1"/>
        <v/>
      </c>
      <c r="T30" s="272">
        <f>IF($L30='4 FORMULAS'!$D$50,$C$8-($C$8*$S$8),$C$8)</f>
        <v>0.2</v>
      </c>
      <c r="U30" s="272" t="str">
        <f>IF(L30='4 FORMULAS'!$D$52,$D$26-($D$26*$S$26),$D$26)</f>
        <v/>
      </c>
      <c r="V30" s="722"/>
      <c r="W30" s="725"/>
      <c r="X30" s="323"/>
      <c r="Y30" s="31"/>
      <c r="Z30" s="268"/>
      <c r="AA30" s="269"/>
      <c r="AB30" s="269"/>
    </row>
    <row r="31" spans="1:28" ht="95.1" customHeight="1" thickBot="1" x14ac:dyDescent="0.3">
      <c r="A31" s="708"/>
      <c r="B31" s="712"/>
      <c r="C31" s="683"/>
      <c r="D31" s="686"/>
      <c r="E31" s="320">
        <v>6</v>
      </c>
      <c r="F31" s="300"/>
      <c r="G31" s="194"/>
      <c r="H31" s="194"/>
      <c r="I31" s="264" t="str">
        <f t="shared" si="0"/>
        <v xml:space="preserve">  </v>
      </c>
      <c r="J31" s="193"/>
      <c r="K31" s="272" t="str">
        <f>+IFERROR(VLOOKUP($J31,'4 FORMULAS'!$B$50:$C$52,2,0),"")</f>
        <v/>
      </c>
      <c r="L31" s="272" t="str">
        <f>+IFERROR(VLOOKUP($J31,'4 FORMULAS'!$B$50:$D$52,3,0),"")</f>
        <v/>
      </c>
      <c r="M31" s="317"/>
      <c r="N31" s="318" t="str">
        <f>+IFERROR(VLOOKUP($M31,'4 FORMULAS'!$B$53:$C$54,2,0),"")</f>
        <v/>
      </c>
      <c r="O31" s="319"/>
      <c r="P31" s="319"/>
      <c r="Q31" s="319"/>
      <c r="R31" s="319"/>
      <c r="S31" s="272" t="str">
        <f t="shared" si="1"/>
        <v/>
      </c>
      <c r="T31" s="272">
        <f>IF($L31='4 FORMULAS'!$D$50,$C$8-($C$8*$S$8),$C$8)</f>
        <v>0.2</v>
      </c>
      <c r="U31" s="272" t="str">
        <f>IF(L31='4 FORMULAS'!$D$52,$D$26-($D$26*$S$26),$D$26)</f>
        <v/>
      </c>
      <c r="V31" s="723"/>
      <c r="W31" s="726"/>
      <c r="X31" s="323"/>
      <c r="Y31" s="31"/>
    </row>
    <row r="32" spans="1:28" ht="95.1" customHeight="1" thickBot="1" x14ac:dyDescent="0.3">
      <c r="A32" s="705" t="str">
        <f>'2 MAPA FINAL'!A35</f>
        <v>R5</v>
      </c>
      <c r="B32" s="709" t="str">
        <f>+'2 MAPA FINAL'!H35</f>
        <v>Posibilidad de afectación económica y reputacional por la omisión e inobservancia  de los lineamientos establecidos en las areas de mantenimiento y servicios generales  debido al desconocimiento o incumplimiento de los lineamientos establecidos lo que ocasiona el uso indebido a los recursos e insumos  en beneficio de terceros o particulares.</v>
      </c>
      <c r="C32" s="681" t="str">
        <f>+'3 FORMULA PROBABILIDADES'!E13</f>
        <v/>
      </c>
      <c r="D32" s="684" t="str">
        <f>+'3 FORMULA PROBABILIDADES'!M13</f>
        <v/>
      </c>
      <c r="E32" s="321">
        <v>1</v>
      </c>
      <c r="F32" s="298"/>
      <c r="G32" s="45"/>
      <c r="H32" s="45"/>
      <c r="I32" s="264" t="str">
        <f t="shared" si="0"/>
        <v xml:space="preserve">  </v>
      </c>
      <c r="J32" s="193"/>
      <c r="K32" s="272" t="str">
        <f>+IFERROR(VLOOKUP($J32,'4 FORMULAS'!$B$50:$C$52,2,0),"")</f>
        <v/>
      </c>
      <c r="L32" s="272" t="str">
        <f>+IFERROR(VLOOKUP($J32,'4 FORMULAS'!$B$50:$D$52,3,0),"")</f>
        <v/>
      </c>
      <c r="M32" s="317"/>
      <c r="N32" s="318" t="str">
        <f>+IFERROR(VLOOKUP($M32,'4 FORMULAS'!$B$53:$C$54,2,0),"")</f>
        <v/>
      </c>
      <c r="O32" s="319"/>
      <c r="P32" s="319"/>
      <c r="Q32" s="319"/>
      <c r="R32" s="319"/>
      <c r="S32" s="272" t="str">
        <f t="shared" si="1"/>
        <v/>
      </c>
      <c r="T32" s="272">
        <f>IF($L32='4 FORMULAS'!$D$50,$C$8-($C$8*$S$8),$C$8)</f>
        <v>0.2</v>
      </c>
      <c r="U32" s="272" t="str">
        <f>IF($L32='4 FORMULAS'!$D$52,$D$32-($D$32*$S$32),$D$32)</f>
        <v/>
      </c>
      <c r="V32" s="721">
        <f>+IF(T37="","",T37)</f>
        <v>0.2</v>
      </c>
      <c r="W32" s="724" t="str">
        <f>+IF(U37="","",U37)</f>
        <v/>
      </c>
      <c r="X32" s="323"/>
      <c r="Y32" s="31"/>
      <c r="Z32" s="268"/>
      <c r="AA32" s="269"/>
      <c r="AB32" s="269"/>
    </row>
    <row r="33" spans="1:28" ht="95.1" customHeight="1" thickBot="1" x14ac:dyDescent="0.3">
      <c r="A33" s="706"/>
      <c r="B33" s="710"/>
      <c r="C33" s="713"/>
      <c r="D33" s="714"/>
      <c r="E33" s="316">
        <v>2</v>
      </c>
      <c r="F33" s="296"/>
      <c r="G33" s="292"/>
      <c r="H33" s="292"/>
      <c r="I33" s="264" t="str">
        <f t="shared" si="0"/>
        <v xml:space="preserve">  </v>
      </c>
      <c r="J33" s="193"/>
      <c r="K33" s="272" t="str">
        <f>+IFERROR(VLOOKUP($J33,'4 FORMULAS'!$B$50:$C$52,2,0),"")</f>
        <v/>
      </c>
      <c r="L33" s="272" t="str">
        <f>+IFERROR(VLOOKUP($J33,'4 FORMULAS'!$B$50:$D$52,3,0),"")</f>
        <v/>
      </c>
      <c r="M33" s="317"/>
      <c r="N33" s="318" t="str">
        <f>+IFERROR(VLOOKUP($M33,'4 FORMULAS'!$B$53:$C$54,2,0),"")</f>
        <v/>
      </c>
      <c r="O33" s="319"/>
      <c r="P33" s="319"/>
      <c r="Q33" s="319"/>
      <c r="R33" s="319"/>
      <c r="S33" s="272" t="str">
        <f t="shared" si="1"/>
        <v/>
      </c>
      <c r="T33" s="272">
        <f>IF($L33='4 FORMULAS'!$D$50,$C$8-($C$8*$S$8),$C$8)</f>
        <v>0.2</v>
      </c>
      <c r="U33" s="272" t="str">
        <f>IF($L33='4 FORMULAS'!$D$52,$D$32-($D$32*$S$32),$D$32)</f>
        <v/>
      </c>
      <c r="V33" s="732"/>
      <c r="W33" s="733"/>
      <c r="X33" s="323"/>
      <c r="Y33" s="31"/>
      <c r="Z33" s="268"/>
      <c r="AA33" s="269"/>
      <c r="AB33" s="269"/>
    </row>
    <row r="34" spans="1:28" ht="95.1" customHeight="1" thickBot="1" x14ac:dyDescent="0.3">
      <c r="A34" s="706"/>
      <c r="B34" s="710"/>
      <c r="C34" s="713"/>
      <c r="D34" s="714"/>
      <c r="E34" s="316">
        <v>3</v>
      </c>
      <c r="F34" s="296"/>
      <c r="G34" s="292"/>
      <c r="H34" s="292"/>
      <c r="I34" s="264" t="str">
        <f t="shared" si="0"/>
        <v xml:space="preserve">  </v>
      </c>
      <c r="J34" s="193"/>
      <c r="K34" s="272" t="str">
        <f>+IFERROR(VLOOKUP($J34,'4 FORMULAS'!$B$50:$C$52,2,0),"")</f>
        <v/>
      </c>
      <c r="L34" s="272" t="str">
        <f>+IFERROR(VLOOKUP($J34,'4 FORMULAS'!$B$50:$D$52,3,0),"")</f>
        <v/>
      </c>
      <c r="M34" s="317"/>
      <c r="N34" s="318" t="str">
        <f>+IFERROR(VLOOKUP($M34,'4 FORMULAS'!$B$53:$C$54,2,0),"")</f>
        <v/>
      </c>
      <c r="O34" s="319"/>
      <c r="P34" s="319"/>
      <c r="Q34" s="319"/>
      <c r="R34" s="319"/>
      <c r="S34" s="272" t="str">
        <f t="shared" si="1"/>
        <v/>
      </c>
      <c r="T34" s="272">
        <f>IF($L34='4 FORMULAS'!$D$50,$C$8-($C$8*$S$8),$C$8)</f>
        <v>0.2</v>
      </c>
      <c r="U34" s="272" t="str">
        <f>IF($L34='4 FORMULAS'!$D$52,$D$32-($D$32*$S$32),$D$32)</f>
        <v/>
      </c>
      <c r="V34" s="732"/>
      <c r="W34" s="733"/>
      <c r="X34" s="323"/>
      <c r="Y34" s="31"/>
      <c r="Z34" s="268"/>
      <c r="AA34" s="269"/>
      <c r="AB34" s="269"/>
    </row>
    <row r="35" spans="1:28" ht="95.1" customHeight="1" thickBot="1" x14ac:dyDescent="0.3">
      <c r="A35" s="707"/>
      <c r="B35" s="711"/>
      <c r="C35" s="682"/>
      <c r="D35" s="685"/>
      <c r="E35" s="316">
        <v>4</v>
      </c>
      <c r="F35" s="297"/>
      <c r="G35" s="193"/>
      <c r="H35" s="193"/>
      <c r="I35" s="264" t="str">
        <f t="shared" si="0"/>
        <v xml:space="preserve">  </v>
      </c>
      <c r="J35" s="193"/>
      <c r="K35" s="272" t="str">
        <f>+IFERROR(VLOOKUP($J35,'4 FORMULAS'!$B$50:$C$52,2,0),"")</f>
        <v/>
      </c>
      <c r="L35" s="272" t="str">
        <f>+IFERROR(VLOOKUP($J35,'4 FORMULAS'!$B$50:$D$52,3,0),"")</f>
        <v/>
      </c>
      <c r="M35" s="317"/>
      <c r="N35" s="318" t="str">
        <f>+IFERROR(VLOOKUP($M35,'4 FORMULAS'!$B$53:$C$54,2,0),"")</f>
        <v/>
      </c>
      <c r="O35" s="319"/>
      <c r="P35" s="319"/>
      <c r="Q35" s="319"/>
      <c r="R35" s="319"/>
      <c r="S35" s="272" t="str">
        <f t="shared" si="1"/>
        <v/>
      </c>
      <c r="T35" s="272">
        <f>IF($L35='4 FORMULAS'!$D$50,$C$8-($C$8*$S$8),$C$8)</f>
        <v>0.2</v>
      </c>
      <c r="U35" s="272" t="str">
        <f>IF($L35='4 FORMULAS'!$D$52,$D$32-($D$32*$S$32),$D$32)</f>
        <v/>
      </c>
      <c r="V35" s="722"/>
      <c r="W35" s="725"/>
      <c r="X35" s="323"/>
      <c r="Y35" s="31"/>
      <c r="Z35" s="268"/>
      <c r="AA35" s="269"/>
      <c r="AB35" s="269"/>
    </row>
    <row r="36" spans="1:28" ht="95.1" customHeight="1" thickBot="1" x14ac:dyDescent="0.3">
      <c r="A36" s="707"/>
      <c r="B36" s="711"/>
      <c r="C36" s="682"/>
      <c r="D36" s="685"/>
      <c r="E36" s="316">
        <v>5</v>
      </c>
      <c r="F36" s="297"/>
      <c r="G36" s="193"/>
      <c r="H36" s="193"/>
      <c r="I36" s="264" t="str">
        <f t="shared" si="0"/>
        <v xml:space="preserve">  </v>
      </c>
      <c r="J36" s="193"/>
      <c r="K36" s="272" t="str">
        <f>+IFERROR(VLOOKUP($J36,'4 FORMULAS'!$B$50:$C$52,2,0),"")</f>
        <v/>
      </c>
      <c r="L36" s="272" t="str">
        <f>+IFERROR(VLOOKUP($J36,'4 FORMULAS'!$B$50:$D$52,3,0),"")</f>
        <v/>
      </c>
      <c r="M36" s="317"/>
      <c r="N36" s="318" t="str">
        <f>+IFERROR(VLOOKUP($M36,'4 FORMULAS'!$B$53:$C$54,2,0),"")</f>
        <v/>
      </c>
      <c r="O36" s="319"/>
      <c r="P36" s="319"/>
      <c r="Q36" s="319"/>
      <c r="R36" s="319"/>
      <c r="S36" s="272" t="str">
        <f t="shared" si="1"/>
        <v/>
      </c>
      <c r="T36" s="272">
        <f>IF($L36='4 FORMULAS'!$D$50,$C$8-($C$8*$S$8),$C$8)</f>
        <v>0.2</v>
      </c>
      <c r="U36" s="272" t="str">
        <f>IF($L36='4 FORMULAS'!$D$52,$D$32-($D$32*$S$32),$D$32)</f>
        <v/>
      </c>
      <c r="V36" s="722"/>
      <c r="W36" s="725"/>
      <c r="X36" s="323"/>
      <c r="Y36" s="31"/>
      <c r="Z36" s="268"/>
      <c r="AA36" s="269"/>
      <c r="AB36" s="269"/>
    </row>
    <row r="37" spans="1:28" ht="95.1" customHeight="1" thickBot="1" x14ac:dyDescent="0.3">
      <c r="A37" s="708"/>
      <c r="B37" s="712"/>
      <c r="C37" s="683"/>
      <c r="D37" s="686"/>
      <c r="E37" s="316">
        <v>6</v>
      </c>
      <c r="F37" s="300"/>
      <c r="G37" s="194"/>
      <c r="H37" s="194"/>
      <c r="I37" s="264" t="str">
        <f t="shared" si="0"/>
        <v xml:space="preserve">  </v>
      </c>
      <c r="J37" s="193"/>
      <c r="K37" s="272" t="str">
        <f>+IFERROR(VLOOKUP($J37,'4 FORMULAS'!$B$50:$C$52,2,0),"")</f>
        <v/>
      </c>
      <c r="L37" s="272" t="str">
        <f>+IFERROR(VLOOKUP($J37,'4 FORMULAS'!$B$50:$D$52,3,0),"")</f>
        <v/>
      </c>
      <c r="M37" s="317"/>
      <c r="N37" s="318" t="str">
        <f>+IFERROR(VLOOKUP($M37,'4 FORMULAS'!$B$53:$C$54,2,0),"")</f>
        <v/>
      </c>
      <c r="O37" s="319"/>
      <c r="P37" s="319"/>
      <c r="Q37" s="319"/>
      <c r="R37" s="319"/>
      <c r="S37" s="272" t="str">
        <f t="shared" si="1"/>
        <v/>
      </c>
      <c r="T37" s="272">
        <f>IF($L37='4 FORMULAS'!$D$50,$C$8-($C$8*$S$8),$C$8)</f>
        <v>0.2</v>
      </c>
      <c r="U37" s="272" t="str">
        <f>IF($L37='4 FORMULAS'!$D$52,$D$32-($D$32*$S$32),$D$32)</f>
        <v/>
      </c>
      <c r="V37" s="723"/>
      <c r="W37" s="726"/>
      <c r="X37" s="323"/>
      <c r="Y37" s="31"/>
    </row>
    <row r="38" spans="1:28" ht="95.1" customHeight="1" thickBot="1" x14ac:dyDescent="0.3">
      <c r="A38" s="705" t="str">
        <f>'2 MAPA FINAL'!A41</f>
        <v>R6</v>
      </c>
      <c r="B38" s="709" t="str">
        <f>+'2 MAPA FINAL'!H41</f>
        <v xml:space="preserve">Posibilidad de afectación económica y reputacional por el incumplimiento de los lineamientos establecidos en el area de movilidad  debido a la omisión e inobservancia de dichos lineamientos lo que ocasiona el uso indebido a los vehiculos propios de la Corporación que prestan servicios de transporte a  funcionarios que ocupan empleos del nivel directivo y de algunas dependencias administrativas, en beneficio propio,  de terceros o particulares. </v>
      </c>
      <c r="C38" s="681" t="str">
        <f>+'3 FORMULA PROBABILIDADES'!E14</f>
        <v/>
      </c>
      <c r="D38" s="684" t="str">
        <f>+'3 FORMULA PROBABILIDADES'!M14</f>
        <v/>
      </c>
      <c r="E38" s="316">
        <v>1</v>
      </c>
      <c r="F38" s="298"/>
      <c r="G38" s="45"/>
      <c r="H38" s="45"/>
      <c r="I38" s="264" t="str">
        <f t="shared" si="0"/>
        <v xml:space="preserve">  </v>
      </c>
      <c r="J38" s="193"/>
      <c r="K38" s="272" t="str">
        <f>+IFERROR(VLOOKUP($J38,'4 FORMULAS'!$B$50:$C$52,2,0),"")</f>
        <v/>
      </c>
      <c r="L38" s="272" t="str">
        <f>+IFERROR(VLOOKUP($J38,'4 FORMULAS'!$B$50:$D$52,3,0),"")</f>
        <v/>
      </c>
      <c r="M38" s="317"/>
      <c r="N38" s="318" t="str">
        <f>+IFERROR(VLOOKUP($M38,'4 FORMULAS'!$B$53:$C$54,2,0),"")</f>
        <v/>
      </c>
      <c r="O38" s="319"/>
      <c r="P38" s="319"/>
      <c r="Q38" s="319"/>
      <c r="R38" s="319"/>
      <c r="S38" s="272" t="str">
        <f t="shared" si="1"/>
        <v/>
      </c>
      <c r="T38" s="272">
        <f>IF($L38='4 FORMULAS'!$D$50,$C$8-($C$8*$S$8),$C$8)</f>
        <v>0.2</v>
      </c>
      <c r="U38" s="272" t="str">
        <f>IF($L38='4 FORMULAS'!$D$52,$D$38-($D$38*$S$38),$D$38)</f>
        <v/>
      </c>
      <c r="V38" s="721">
        <f>+IF(T43="","",T43)</f>
        <v>0.2</v>
      </c>
      <c r="W38" s="724" t="str">
        <f>+IF(U43="","",U43)</f>
        <v/>
      </c>
      <c r="X38" s="323"/>
      <c r="Y38" s="31"/>
      <c r="Z38" s="268"/>
      <c r="AA38" s="269"/>
      <c r="AB38" s="269"/>
    </row>
    <row r="39" spans="1:28" ht="95.1" customHeight="1" thickBot="1" x14ac:dyDescent="0.3">
      <c r="A39" s="706"/>
      <c r="B39" s="710"/>
      <c r="C39" s="713"/>
      <c r="D39" s="714"/>
      <c r="E39" s="316">
        <v>2</v>
      </c>
      <c r="F39" s="296"/>
      <c r="G39" s="292"/>
      <c r="H39" s="292"/>
      <c r="I39" s="264" t="str">
        <f t="shared" si="0"/>
        <v xml:space="preserve">  </v>
      </c>
      <c r="J39" s="193"/>
      <c r="K39" s="272" t="str">
        <f>+IFERROR(VLOOKUP($J39,'4 FORMULAS'!$B$50:$C$52,2,0),"")</f>
        <v/>
      </c>
      <c r="L39" s="272" t="str">
        <f>+IFERROR(VLOOKUP($J39,'4 FORMULAS'!$B$50:$D$52,3,0),"")</f>
        <v/>
      </c>
      <c r="M39" s="317"/>
      <c r="N39" s="318" t="str">
        <f>+IFERROR(VLOOKUP($M39,'4 FORMULAS'!$B$53:$C$54,2,0),"")</f>
        <v/>
      </c>
      <c r="O39" s="319"/>
      <c r="P39" s="319"/>
      <c r="Q39" s="319"/>
      <c r="R39" s="319"/>
      <c r="S39" s="272" t="str">
        <f t="shared" si="1"/>
        <v/>
      </c>
      <c r="T39" s="272">
        <f>IF($L39='4 FORMULAS'!$D$50,$C$8-($C$8*$S$8),$C$8)</f>
        <v>0.2</v>
      </c>
      <c r="U39" s="272" t="str">
        <f>IF($L39='4 FORMULAS'!$D$52,$D$38-($D$38*$S$38),$D$38)</f>
        <v/>
      </c>
      <c r="V39" s="732"/>
      <c r="W39" s="733"/>
      <c r="X39" s="323"/>
      <c r="Y39" s="31"/>
      <c r="Z39" s="268"/>
      <c r="AA39" s="269"/>
      <c r="AB39" s="269"/>
    </row>
    <row r="40" spans="1:28" ht="95.1" customHeight="1" thickBot="1" x14ac:dyDescent="0.3">
      <c r="A40" s="706"/>
      <c r="B40" s="710"/>
      <c r="C40" s="713"/>
      <c r="D40" s="714"/>
      <c r="E40" s="316">
        <v>3</v>
      </c>
      <c r="F40" s="296"/>
      <c r="G40" s="292"/>
      <c r="H40" s="292"/>
      <c r="I40" s="264" t="str">
        <f t="shared" si="0"/>
        <v xml:space="preserve">  </v>
      </c>
      <c r="J40" s="193"/>
      <c r="K40" s="272" t="str">
        <f>+IFERROR(VLOOKUP($J40,'4 FORMULAS'!$B$50:$C$52,2,0),"")</f>
        <v/>
      </c>
      <c r="L40" s="272" t="str">
        <f>+IFERROR(VLOOKUP($J40,'4 FORMULAS'!$B$50:$D$52,3,0),"")</f>
        <v/>
      </c>
      <c r="M40" s="317"/>
      <c r="N40" s="318" t="str">
        <f>+IFERROR(VLOOKUP($M40,'4 FORMULAS'!$B$53:$C$54,2,0),"")</f>
        <v/>
      </c>
      <c r="O40" s="319"/>
      <c r="P40" s="319"/>
      <c r="Q40" s="319"/>
      <c r="R40" s="319"/>
      <c r="S40" s="272" t="str">
        <f t="shared" si="1"/>
        <v/>
      </c>
      <c r="T40" s="272">
        <f>IF($L40='4 FORMULAS'!$D$50,$C$8-($C$8*$S$8),$C$8)</f>
        <v>0.2</v>
      </c>
      <c r="U40" s="272" t="str">
        <f>IF($L40='4 FORMULAS'!$D$52,$D$38-($D$38*$S$38),$D$38)</f>
        <v/>
      </c>
      <c r="V40" s="732"/>
      <c r="W40" s="733"/>
      <c r="X40" s="323"/>
      <c r="Y40" s="31"/>
      <c r="Z40" s="268"/>
      <c r="AA40" s="269"/>
      <c r="AB40" s="269"/>
    </row>
    <row r="41" spans="1:28" ht="95.1" customHeight="1" thickBot="1" x14ac:dyDescent="0.3">
      <c r="A41" s="707"/>
      <c r="B41" s="711"/>
      <c r="C41" s="682"/>
      <c r="D41" s="685"/>
      <c r="E41" s="316">
        <v>4</v>
      </c>
      <c r="F41" s="297"/>
      <c r="G41" s="193"/>
      <c r="H41" s="193"/>
      <c r="I41" s="264" t="str">
        <f t="shared" si="0"/>
        <v xml:space="preserve">  </v>
      </c>
      <c r="J41" s="193"/>
      <c r="K41" s="272" t="str">
        <f>+IFERROR(VLOOKUP($J41,'4 FORMULAS'!$B$50:$C$52,2,0),"")</f>
        <v/>
      </c>
      <c r="L41" s="272" t="str">
        <f>+IFERROR(VLOOKUP($J41,'4 FORMULAS'!$B$50:$D$52,3,0),"")</f>
        <v/>
      </c>
      <c r="M41" s="317"/>
      <c r="N41" s="318" t="str">
        <f>+IFERROR(VLOOKUP($M41,'4 FORMULAS'!$B$53:$C$54,2,0),"")</f>
        <v/>
      </c>
      <c r="O41" s="319"/>
      <c r="P41" s="319"/>
      <c r="Q41" s="319"/>
      <c r="R41" s="319"/>
      <c r="S41" s="272" t="str">
        <f t="shared" si="1"/>
        <v/>
      </c>
      <c r="T41" s="272">
        <f>IF($L41='4 FORMULAS'!$D$50,$C$8-($C$8*$S$8),$C$8)</f>
        <v>0.2</v>
      </c>
      <c r="U41" s="272" t="str">
        <f>IF($L41='4 FORMULAS'!$D$52,$D$38-($D$38*$S$38),$D$38)</f>
        <v/>
      </c>
      <c r="V41" s="722"/>
      <c r="W41" s="725"/>
      <c r="X41" s="323"/>
      <c r="Y41" s="31"/>
      <c r="Z41" s="268"/>
      <c r="AA41" s="269"/>
      <c r="AB41" s="269"/>
    </row>
    <row r="42" spans="1:28" ht="95.1" customHeight="1" thickBot="1" x14ac:dyDescent="0.3">
      <c r="A42" s="707"/>
      <c r="B42" s="711"/>
      <c r="C42" s="682"/>
      <c r="D42" s="685"/>
      <c r="E42" s="316">
        <v>5</v>
      </c>
      <c r="F42" s="297"/>
      <c r="G42" s="193"/>
      <c r="H42" s="193"/>
      <c r="I42" s="264" t="str">
        <f t="shared" si="0"/>
        <v xml:space="preserve">  </v>
      </c>
      <c r="J42" s="193"/>
      <c r="K42" s="272" t="str">
        <f>+IFERROR(VLOOKUP($J42,'4 FORMULAS'!$B$50:$C$52,2,0),"")</f>
        <v/>
      </c>
      <c r="L42" s="272" t="str">
        <f>+IFERROR(VLOOKUP($J42,'4 FORMULAS'!$B$50:$D$52,3,0),"")</f>
        <v/>
      </c>
      <c r="M42" s="317"/>
      <c r="N42" s="318" t="str">
        <f>+IFERROR(VLOOKUP($M42,'4 FORMULAS'!$B$53:$C$54,2,0),"")</f>
        <v/>
      </c>
      <c r="O42" s="319"/>
      <c r="P42" s="319"/>
      <c r="Q42" s="319"/>
      <c r="R42" s="319"/>
      <c r="S42" s="272" t="str">
        <f t="shared" si="1"/>
        <v/>
      </c>
      <c r="T42" s="272">
        <f>IF($L42='4 FORMULAS'!$D$50,$C$8-($C$8*$S$8),$C$8)</f>
        <v>0.2</v>
      </c>
      <c r="U42" s="272" t="str">
        <f>IF($L42='4 FORMULAS'!$D$52,$D$38-($D$38*$S$38),$D$38)</f>
        <v/>
      </c>
      <c r="V42" s="722"/>
      <c r="W42" s="725"/>
      <c r="X42" s="323"/>
      <c r="Y42" s="31"/>
      <c r="Z42" s="268"/>
      <c r="AA42" s="269"/>
      <c r="AB42" s="269"/>
    </row>
    <row r="43" spans="1:28" ht="95.1" customHeight="1" thickBot="1" x14ac:dyDescent="0.3">
      <c r="A43" s="708"/>
      <c r="B43" s="712"/>
      <c r="C43" s="683"/>
      <c r="D43" s="686"/>
      <c r="E43" s="320">
        <v>6</v>
      </c>
      <c r="F43" s="300"/>
      <c r="G43" s="194"/>
      <c r="H43" s="194"/>
      <c r="I43" s="264" t="str">
        <f t="shared" si="0"/>
        <v xml:space="preserve">  </v>
      </c>
      <c r="J43" s="193"/>
      <c r="K43" s="272" t="str">
        <f>+IFERROR(VLOOKUP($J43,'4 FORMULAS'!$B$50:$C$52,2,0),"")</f>
        <v/>
      </c>
      <c r="L43" s="272" t="str">
        <f>+IFERROR(VLOOKUP($J43,'4 FORMULAS'!$B$50:$D$52,3,0),"")</f>
        <v/>
      </c>
      <c r="M43" s="317"/>
      <c r="N43" s="318" t="str">
        <f>+IFERROR(VLOOKUP($M43,'4 FORMULAS'!$B$53:$C$54,2,0),"")</f>
        <v/>
      </c>
      <c r="O43" s="319"/>
      <c r="P43" s="319"/>
      <c r="Q43" s="319"/>
      <c r="R43" s="319"/>
      <c r="S43" s="272" t="str">
        <f t="shared" si="1"/>
        <v/>
      </c>
      <c r="T43" s="272">
        <f>IF($L43='4 FORMULAS'!$D$50,$C$8-($C$8*$S$8),$C$8)</f>
        <v>0.2</v>
      </c>
      <c r="U43" s="272" t="str">
        <f>IF($L43='4 FORMULAS'!$D$52,$D$38-($D$38*$S$38),$D$38)</f>
        <v/>
      </c>
      <c r="V43" s="723"/>
      <c r="W43" s="726"/>
      <c r="X43" s="323"/>
      <c r="Y43" s="31"/>
    </row>
    <row r="44" spans="1:28" ht="95.1" customHeight="1" thickBot="1" x14ac:dyDescent="0.3">
      <c r="A44" s="705" t="str">
        <f>'2 MAPA FINAL'!A47</f>
        <v>R7</v>
      </c>
      <c r="B44" s="709" t="str">
        <f>+'2 MAPA FINAL'!H47</f>
        <v>Posibilidad de incumplimiento de los objetivos por el alto volumen de peticiones  ciudadanas recibidas a través de los diferentes canales de atención(presencial, virtual, web y telefónico) para su ingreso y registro en la plataforma   debido a la recepción de peticiones a través de múltiples canales de atención (presencial, virtual, web y telefónico), lo que puede dificultar su registro, respuesta y traslado dentro de los tiempos establecidos por la ley.
 lo que ocasiona el riesgo de incumplimiento en los términos legales para la atención y respuesta de las peticiones ciudadanas.</v>
      </c>
      <c r="C44" s="681" t="str">
        <f>+'3 FORMULA PROBABILIDADES'!E15</f>
        <v/>
      </c>
      <c r="D44" s="684" t="str">
        <f>+'3 FORMULA PROBABILIDADES'!M15</f>
        <v/>
      </c>
      <c r="E44" s="321">
        <v>1</v>
      </c>
      <c r="F44" s="298"/>
      <c r="G44" s="45"/>
      <c r="H44" s="45"/>
      <c r="I44" s="264" t="str">
        <f t="shared" si="0"/>
        <v xml:space="preserve">  </v>
      </c>
      <c r="J44" s="193"/>
      <c r="K44" s="272" t="str">
        <f>+IFERROR(VLOOKUP($J44,'4 FORMULAS'!$B$50:$C$52,2,0),"")</f>
        <v/>
      </c>
      <c r="L44" s="272" t="str">
        <f>+IFERROR(VLOOKUP($J44,'4 FORMULAS'!$B$50:$D$52,3,0),"")</f>
        <v/>
      </c>
      <c r="M44" s="317"/>
      <c r="N44" s="318" t="str">
        <f>+IFERROR(VLOOKUP($M44,'4 FORMULAS'!$B$53:$C$54,2,0),"")</f>
        <v/>
      </c>
      <c r="O44" s="319"/>
      <c r="P44" s="319"/>
      <c r="Q44" s="319"/>
      <c r="R44" s="319"/>
      <c r="S44" s="272" t="str">
        <f t="shared" si="1"/>
        <v/>
      </c>
      <c r="T44" s="272">
        <f>IF($L44='4 FORMULAS'!$D$50,$C$8-($C$8*$S$8),$C$8)</f>
        <v>0.2</v>
      </c>
      <c r="U44" s="272" t="str">
        <f>IF($L44='4 FORMULAS'!$D$52,$D$44-($D$44*$S$44),$D$44)</f>
        <v/>
      </c>
      <c r="V44" s="721">
        <f>+IF(T49="","",T49)</f>
        <v>0.2</v>
      </c>
      <c r="W44" s="724" t="str">
        <f>+IF(U49="","",U49)</f>
        <v/>
      </c>
      <c r="X44" s="323"/>
      <c r="Y44" s="31"/>
      <c r="Z44" s="268"/>
      <c r="AA44" s="269"/>
      <c r="AB44" s="269"/>
    </row>
    <row r="45" spans="1:28" ht="95.1" customHeight="1" thickBot="1" x14ac:dyDescent="0.3">
      <c r="A45" s="707"/>
      <c r="B45" s="711"/>
      <c r="C45" s="682"/>
      <c r="D45" s="685"/>
      <c r="E45" s="316">
        <v>2</v>
      </c>
      <c r="F45" s="297"/>
      <c r="G45" s="193"/>
      <c r="H45" s="193"/>
      <c r="I45" s="264" t="str">
        <f t="shared" si="0"/>
        <v xml:space="preserve">  </v>
      </c>
      <c r="J45" s="193"/>
      <c r="K45" s="272" t="str">
        <f>+IFERROR(VLOOKUP($J45,'4 FORMULAS'!$B$50:$C$52,2,0),"")</f>
        <v/>
      </c>
      <c r="L45" s="272" t="str">
        <f>+IFERROR(VLOOKUP($J45,'4 FORMULAS'!$B$50:$D$52,3,0),"")</f>
        <v/>
      </c>
      <c r="M45" s="317"/>
      <c r="N45" s="318" t="str">
        <f>+IFERROR(VLOOKUP($M45,'4 FORMULAS'!$B$53:$C$54,2,0),"")</f>
        <v/>
      </c>
      <c r="O45" s="319"/>
      <c r="P45" s="319"/>
      <c r="Q45" s="319"/>
      <c r="R45" s="319"/>
      <c r="S45" s="272" t="str">
        <f t="shared" si="1"/>
        <v/>
      </c>
      <c r="T45" s="272">
        <f>IF($L45='4 FORMULAS'!$D$50,$C$8-($C$8*$S$8),$C$8)</f>
        <v>0.2</v>
      </c>
      <c r="U45" s="272" t="str">
        <f>IF($L45='4 FORMULAS'!$D$52,$D$44-($D$44*$S$44),$D$44)</f>
        <v/>
      </c>
      <c r="V45" s="722"/>
      <c r="W45" s="725"/>
      <c r="X45" s="323"/>
      <c r="Y45" s="31"/>
      <c r="Z45" s="268"/>
      <c r="AA45" s="269"/>
      <c r="AB45" s="269"/>
    </row>
    <row r="46" spans="1:28" ht="95.1" customHeight="1" thickBot="1" x14ac:dyDescent="0.3">
      <c r="A46" s="707"/>
      <c r="B46" s="711"/>
      <c r="C46" s="682"/>
      <c r="D46" s="685"/>
      <c r="E46" s="316">
        <v>3</v>
      </c>
      <c r="F46" s="297"/>
      <c r="G46" s="193"/>
      <c r="H46" s="193"/>
      <c r="I46" s="264" t="str">
        <f t="shared" si="0"/>
        <v xml:space="preserve">  </v>
      </c>
      <c r="J46" s="193"/>
      <c r="K46" s="272" t="str">
        <f>+IFERROR(VLOOKUP($J46,'4 FORMULAS'!$B$50:$C$52,2,0),"")</f>
        <v/>
      </c>
      <c r="L46" s="272" t="str">
        <f>+IFERROR(VLOOKUP($J46,'4 FORMULAS'!$B$50:$D$52,3,0),"")</f>
        <v/>
      </c>
      <c r="M46" s="317"/>
      <c r="N46" s="318" t="str">
        <f>+IFERROR(VLOOKUP($M46,'4 FORMULAS'!$B$53:$C$54,2,0),"")</f>
        <v/>
      </c>
      <c r="O46" s="319"/>
      <c r="P46" s="319"/>
      <c r="Q46" s="319"/>
      <c r="R46" s="319"/>
      <c r="S46" s="272" t="str">
        <f t="shared" si="1"/>
        <v/>
      </c>
      <c r="T46" s="272">
        <f>IF($L46='4 FORMULAS'!$D$50,$C$8-($C$8*$S$8),$C$8)</f>
        <v>0.2</v>
      </c>
      <c r="U46" s="272" t="str">
        <f>IF($L46='4 FORMULAS'!$D$52,$D$44-($D$44*$S$44),$D$44)</f>
        <v/>
      </c>
      <c r="V46" s="722"/>
      <c r="W46" s="725"/>
      <c r="X46" s="323"/>
      <c r="Y46" s="31"/>
      <c r="Z46" s="268"/>
      <c r="AA46" s="269"/>
      <c r="AB46" s="269"/>
    </row>
    <row r="47" spans="1:28" ht="95.1" customHeight="1" thickBot="1" x14ac:dyDescent="0.3">
      <c r="A47" s="707"/>
      <c r="B47" s="711"/>
      <c r="C47" s="682"/>
      <c r="D47" s="685"/>
      <c r="E47" s="316">
        <v>4</v>
      </c>
      <c r="F47" s="297"/>
      <c r="G47" s="193"/>
      <c r="H47" s="193"/>
      <c r="I47" s="264" t="str">
        <f t="shared" si="0"/>
        <v xml:space="preserve">  </v>
      </c>
      <c r="J47" s="193"/>
      <c r="K47" s="272" t="str">
        <f>+IFERROR(VLOOKUP($J47,'4 FORMULAS'!$B$50:$C$52,2,0),"")</f>
        <v/>
      </c>
      <c r="L47" s="272" t="str">
        <f>+IFERROR(VLOOKUP($J47,'4 FORMULAS'!$B$50:$D$52,3,0),"")</f>
        <v/>
      </c>
      <c r="M47" s="317"/>
      <c r="N47" s="318" t="str">
        <f>+IFERROR(VLOOKUP($M47,'4 FORMULAS'!$B$53:$C$54,2,0),"")</f>
        <v/>
      </c>
      <c r="O47" s="319"/>
      <c r="P47" s="319"/>
      <c r="Q47" s="319"/>
      <c r="R47" s="319"/>
      <c r="S47" s="272" t="str">
        <f t="shared" si="1"/>
        <v/>
      </c>
      <c r="T47" s="272">
        <f>IF($L47='4 FORMULAS'!$D$50,$C$8-($C$8*$S$8),$C$8)</f>
        <v>0.2</v>
      </c>
      <c r="U47" s="272" t="str">
        <f>IF($L47='4 FORMULAS'!$D$52,$D$44-($D$44*$S$44),$D$44)</f>
        <v/>
      </c>
      <c r="V47" s="722"/>
      <c r="W47" s="725"/>
      <c r="X47" s="323"/>
      <c r="Y47" s="31"/>
      <c r="Z47" s="268"/>
      <c r="AA47" s="269"/>
      <c r="AB47" s="269"/>
    </row>
    <row r="48" spans="1:28" ht="95.1" customHeight="1" thickBot="1" x14ac:dyDescent="0.3">
      <c r="A48" s="707"/>
      <c r="B48" s="711"/>
      <c r="C48" s="682"/>
      <c r="D48" s="685"/>
      <c r="E48" s="316">
        <v>5</v>
      </c>
      <c r="F48" s="297"/>
      <c r="G48" s="193"/>
      <c r="H48" s="193"/>
      <c r="I48" s="264" t="str">
        <f t="shared" si="0"/>
        <v xml:space="preserve">  </v>
      </c>
      <c r="J48" s="193"/>
      <c r="K48" s="272" t="str">
        <f>+IFERROR(VLOOKUP($J48,'4 FORMULAS'!$B$50:$C$52,2,0),"")</f>
        <v/>
      </c>
      <c r="L48" s="272" t="str">
        <f>+IFERROR(VLOOKUP($J48,'4 FORMULAS'!$B$50:$D$52,3,0),"")</f>
        <v/>
      </c>
      <c r="M48" s="317"/>
      <c r="N48" s="318" t="str">
        <f>+IFERROR(VLOOKUP($M48,'4 FORMULAS'!$B$53:$C$54,2,0),"")</f>
        <v/>
      </c>
      <c r="O48" s="319"/>
      <c r="P48" s="319"/>
      <c r="Q48" s="319"/>
      <c r="R48" s="319"/>
      <c r="S48" s="272" t="str">
        <f t="shared" si="1"/>
        <v/>
      </c>
      <c r="T48" s="272">
        <f>IF($L48='4 FORMULAS'!$D$50,$C$8-($C$8*$S$8),$C$8)</f>
        <v>0.2</v>
      </c>
      <c r="U48" s="272" t="str">
        <f>IF($L48='4 FORMULAS'!$D$52,$D$44-($D$44*$S$44),$D$44)</f>
        <v/>
      </c>
      <c r="V48" s="722"/>
      <c r="W48" s="725"/>
      <c r="X48" s="323"/>
      <c r="Y48" s="31"/>
      <c r="Z48" s="268"/>
      <c r="AA48" s="269"/>
      <c r="AB48" s="269"/>
    </row>
    <row r="49" spans="1:28" ht="95.1" customHeight="1" thickBot="1" x14ac:dyDescent="0.3">
      <c r="A49" s="708"/>
      <c r="B49" s="712"/>
      <c r="C49" s="683"/>
      <c r="D49" s="686"/>
      <c r="E49" s="320">
        <v>6</v>
      </c>
      <c r="F49" s="300"/>
      <c r="G49" s="194"/>
      <c r="H49" s="194"/>
      <c r="I49" s="264" t="str">
        <f t="shared" si="0"/>
        <v xml:space="preserve">  </v>
      </c>
      <c r="J49" s="193"/>
      <c r="K49" s="272" t="str">
        <f>+IFERROR(VLOOKUP($J49,'4 FORMULAS'!$B$50:$C$52,2,0),"")</f>
        <v/>
      </c>
      <c r="L49" s="272" t="str">
        <f>+IFERROR(VLOOKUP($J49,'4 FORMULAS'!$B$50:$D$52,3,0),"")</f>
        <v/>
      </c>
      <c r="M49" s="317"/>
      <c r="N49" s="318" t="str">
        <f>+IFERROR(VLOOKUP($M49,'4 FORMULAS'!$B$53:$C$54,2,0),"")</f>
        <v/>
      </c>
      <c r="O49" s="319"/>
      <c r="P49" s="319"/>
      <c r="Q49" s="319"/>
      <c r="R49" s="319"/>
      <c r="S49" s="272" t="str">
        <f t="shared" si="1"/>
        <v/>
      </c>
      <c r="T49" s="272">
        <f>IF($L49='4 FORMULAS'!$D$50,$C$8-($C$8*$S$8),$C$8)</f>
        <v>0.2</v>
      </c>
      <c r="U49" s="272" t="str">
        <f>IF($L49='4 FORMULAS'!$D$52,$D$44-($D$44*$S$44),$D$44)</f>
        <v/>
      </c>
      <c r="V49" s="723"/>
      <c r="W49" s="726"/>
      <c r="X49" s="323"/>
      <c r="Y49" s="31"/>
    </row>
    <row r="50" spans="1:28" ht="95.1" customHeight="1" thickBot="1" x14ac:dyDescent="0.3">
      <c r="A50" s="705" t="str">
        <f>'2 MAPA FINAL'!A53</f>
        <v>R8</v>
      </c>
      <c r="B50" s="709" t="str">
        <f>+'2 MAPA FINAL'!H53</f>
        <v>Posibilidad de incumplimiento de los objetivos por el querer garantizar la atención oportuna, adecuada y trazable de las peticiones ciudadanas mediante la correcta asignación, registro y clasificación de las PQRS en el sistema Bogotá Te Escucha, a las áreas responsables.  debido a la falta de oportunidad en la respuesta por parte de las áreas responsables a las cuales se realiza el traslado de las peticiones ciudadanas a través del sistema Bogotá Te Escucha, lo que puede generar retrasos en la gestión dentro de los términos establecidos,  el riesgo de vencimiento en los términos legales de respuesta de las PQRS, debido a la necesidad de realizar seguimiento permanente a las peticiones trasladadas a las áreas competentes, así como la generación de alertas mediante correo electrónico para promover su atención oportuna dentro de los tiempos establecidos.</v>
      </c>
      <c r="C50" s="681" t="str">
        <f>+'3 FORMULA PROBABILIDADES'!E16</f>
        <v/>
      </c>
      <c r="D50" s="684" t="str">
        <f>+'3 FORMULA PROBABILIDADES'!M16</f>
        <v/>
      </c>
      <c r="E50" s="321">
        <v>1</v>
      </c>
      <c r="F50" s="298"/>
      <c r="G50" s="45"/>
      <c r="H50" s="45"/>
      <c r="I50" s="264" t="str">
        <f t="shared" si="0"/>
        <v xml:space="preserve">  </v>
      </c>
      <c r="J50" s="193"/>
      <c r="K50" s="272" t="str">
        <f>+IFERROR(VLOOKUP($J50,'4 FORMULAS'!$B$50:$C$52,2,0),"")</f>
        <v/>
      </c>
      <c r="L50" s="272" t="str">
        <f>+IFERROR(VLOOKUP($J50,'4 FORMULAS'!$B$50:$D$52,3,0),"")</f>
        <v/>
      </c>
      <c r="M50" s="317"/>
      <c r="N50" s="318" t="str">
        <f>+IFERROR(VLOOKUP($M50,'4 FORMULAS'!$B$53:$C$54,2,0),"")</f>
        <v/>
      </c>
      <c r="O50" s="319"/>
      <c r="P50" s="319"/>
      <c r="Q50" s="319"/>
      <c r="R50" s="319"/>
      <c r="S50" s="272" t="str">
        <f t="shared" si="1"/>
        <v/>
      </c>
      <c r="T50" s="272">
        <f>IF($L50='4 FORMULAS'!$D$50,$C$8-($C$8*$S$8),$C$8)</f>
        <v>0.2</v>
      </c>
      <c r="U50" s="272" t="str">
        <f>IF($L50='4 FORMULAS'!$D$52,$D$50-($D$50*$S$50),$D$50)</f>
        <v/>
      </c>
      <c r="V50" s="721">
        <f>+IF(T55="","",T55)</f>
        <v>0.2</v>
      </c>
      <c r="W50" s="724" t="str">
        <f>+IF(U55="","",U55)</f>
        <v/>
      </c>
      <c r="X50" s="323"/>
      <c r="Y50" s="31"/>
      <c r="Z50" s="268"/>
      <c r="AA50" s="269"/>
      <c r="AB50" s="269"/>
    </row>
    <row r="51" spans="1:28" ht="95.1" customHeight="1" thickBot="1" x14ac:dyDescent="0.3">
      <c r="A51" s="707"/>
      <c r="B51" s="711"/>
      <c r="C51" s="682"/>
      <c r="D51" s="685"/>
      <c r="E51" s="316">
        <v>2</v>
      </c>
      <c r="F51" s="297"/>
      <c r="G51" s="193"/>
      <c r="H51" s="193"/>
      <c r="I51" s="264" t="str">
        <f t="shared" si="0"/>
        <v xml:space="preserve">  </v>
      </c>
      <c r="J51" s="193"/>
      <c r="K51" s="272" t="str">
        <f>+IFERROR(VLOOKUP($J51,'4 FORMULAS'!$B$50:$C$52,2,0),"")</f>
        <v/>
      </c>
      <c r="L51" s="272" t="str">
        <f>+IFERROR(VLOOKUP($J51,'4 FORMULAS'!$B$50:$D$52,3,0),"")</f>
        <v/>
      </c>
      <c r="M51" s="317"/>
      <c r="N51" s="318" t="str">
        <f>+IFERROR(VLOOKUP($M51,'4 FORMULAS'!$B$53:$C$54,2,0),"")</f>
        <v/>
      </c>
      <c r="O51" s="319"/>
      <c r="P51" s="319"/>
      <c r="Q51" s="319"/>
      <c r="R51" s="319"/>
      <c r="S51" s="272" t="str">
        <f t="shared" si="1"/>
        <v/>
      </c>
      <c r="T51" s="272">
        <f>IF($L51='4 FORMULAS'!$D$50,$C$8-($C$8*$S$8),$C$8)</f>
        <v>0.2</v>
      </c>
      <c r="U51" s="272" t="str">
        <f>IF($L51='4 FORMULAS'!$D$52,$D$50-($D$50*$S$50),$D$50)</f>
        <v/>
      </c>
      <c r="V51" s="722"/>
      <c r="W51" s="725"/>
      <c r="X51" s="323"/>
      <c r="Y51" s="31"/>
      <c r="Z51" s="268"/>
      <c r="AA51" s="269"/>
      <c r="AB51" s="269"/>
    </row>
    <row r="52" spans="1:28" ht="95.1" customHeight="1" thickBot="1" x14ac:dyDescent="0.3">
      <c r="A52" s="707"/>
      <c r="B52" s="711"/>
      <c r="C52" s="682"/>
      <c r="D52" s="685"/>
      <c r="E52" s="316">
        <v>3</v>
      </c>
      <c r="F52" s="297"/>
      <c r="G52" s="193"/>
      <c r="H52" s="193"/>
      <c r="I52" s="264" t="str">
        <f t="shared" si="0"/>
        <v xml:space="preserve">  </v>
      </c>
      <c r="J52" s="193"/>
      <c r="K52" s="272" t="str">
        <f>+IFERROR(VLOOKUP($J52,'4 FORMULAS'!$B$50:$C$52,2,0),"")</f>
        <v/>
      </c>
      <c r="L52" s="272" t="str">
        <f>+IFERROR(VLOOKUP($J52,'4 FORMULAS'!$B$50:$D$52,3,0),"")</f>
        <v/>
      </c>
      <c r="M52" s="317"/>
      <c r="N52" s="318" t="str">
        <f>+IFERROR(VLOOKUP($M52,'4 FORMULAS'!$B$53:$C$54,2,0),"")</f>
        <v/>
      </c>
      <c r="O52" s="319"/>
      <c r="P52" s="319"/>
      <c r="Q52" s="319"/>
      <c r="R52" s="319"/>
      <c r="S52" s="272" t="str">
        <f t="shared" si="1"/>
        <v/>
      </c>
      <c r="T52" s="272">
        <f>IF($L52='4 FORMULAS'!$D$50,$C$8-($C$8*$S$8),$C$8)</f>
        <v>0.2</v>
      </c>
      <c r="U52" s="272" t="str">
        <f>IF($L52='4 FORMULAS'!$D$52,$D$50-($D$50*$S$50),$D$50)</f>
        <v/>
      </c>
      <c r="V52" s="722"/>
      <c r="W52" s="725"/>
      <c r="X52" s="323"/>
      <c r="Y52" s="31"/>
      <c r="Z52" s="268"/>
      <c r="AA52" s="269"/>
      <c r="AB52" s="269"/>
    </row>
    <row r="53" spans="1:28" ht="95.1" customHeight="1" thickBot="1" x14ac:dyDescent="0.3">
      <c r="A53" s="707"/>
      <c r="B53" s="711"/>
      <c r="C53" s="682"/>
      <c r="D53" s="685"/>
      <c r="E53" s="316">
        <v>4</v>
      </c>
      <c r="F53" s="297"/>
      <c r="G53" s="193"/>
      <c r="H53" s="193"/>
      <c r="I53" s="264" t="str">
        <f t="shared" si="0"/>
        <v xml:space="preserve">  </v>
      </c>
      <c r="J53" s="193"/>
      <c r="K53" s="272" t="str">
        <f>+IFERROR(VLOOKUP($J53,'4 FORMULAS'!$B$50:$C$52,2,0),"")</f>
        <v/>
      </c>
      <c r="L53" s="272" t="str">
        <f>+IFERROR(VLOOKUP($J53,'4 FORMULAS'!$B$50:$D$52,3,0),"")</f>
        <v/>
      </c>
      <c r="M53" s="317"/>
      <c r="N53" s="318" t="str">
        <f>+IFERROR(VLOOKUP($M53,'4 FORMULAS'!$B$53:$C$54,2,0),"")</f>
        <v/>
      </c>
      <c r="O53" s="319"/>
      <c r="P53" s="319"/>
      <c r="Q53" s="319"/>
      <c r="R53" s="319"/>
      <c r="S53" s="272" t="str">
        <f t="shared" si="1"/>
        <v/>
      </c>
      <c r="T53" s="272">
        <f>IF($L53='4 FORMULAS'!$D$50,$C$8-($C$8*$S$8),$C$8)</f>
        <v>0.2</v>
      </c>
      <c r="U53" s="272" t="str">
        <f>IF($L53='4 FORMULAS'!$D$52,$D$50-($D$50*$S$50),$D$50)</f>
        <v/>
      </c>
      <c r="V53" s="722"/>
      <c r="W53" s="725"/>
      <c r="X53" s="323"/>
      <c r="Y53" s="31"/>
      <c r="Z53" s="268"/>
      <c r="AA53" s="269"/>
      <c r="AB53" s="269"/>
    </row>
    <row r="54" spans="1:28" ht="95.1" customHeight="1" thickBot="1" x14ac:dyDescent="0.3">
      <c r="A54" s="707"/>
      <c r="B54" s="711"/>
      <c r="C54" s="682"/>
      <c r="D54" s="685"/>
      <c r="E54" s="316">
        <v>5</v>
      </c>
      <c r="F54" s="297"/>
      <c r="G54" s="193"/>
      <c r="H54" s="193"/>
      <c r="I54" s="264" t="str">
        <f t="shared" si="0"/>
        <v xml:space="preserve">  </v>
      </c>
      <c r="J54" s="193"/>
      <c r="K54" s="272" t="str">
        <f>+IFERROR(VLOOKUP($J54,'4 FORMULAS'!$B$50:$C$52,2,0),"")</f>
        <v/>
      </c>
      <c r="L54" s="272" t="str">
        <f>+IFERROR(VLOOKUP($J54,'4 FORMULAS'!$B$50:$D$52,3,0),"")</f>
        <v/>
      </c>
      <c r="M54" s="317"/>
      <c r="N54" s="318" t="str">
        <f>+IFERROR(VLOOKUP($M54,'4 FORMULAS'!$B$53:$C$54,2,0),"")</f>
        <v/>
      </c>
      <c r="O54" s="319"/>
      <c r="P54" s="319"/>
      <c r="Q54" s="319"/>
      <c r="R54" s="319"/>
      <c r="S54" s="272" t="str">
        <f t="shared" si="1"/>
        <v/>
      </c>
      <c r="T54" s="272">
        <f>IF($L54='4 FORMULAS'!$D$50,$C$8-($C$8*$S$8),$C$8)</f>
        <v>0.2</v>
      </c>
      <c r="U54" s="272" t="str">
        <f>IF($L54='4 FORMULAS'!$D$52,$D$50-($D$50*$S$50),$D$50)</f>
        <v/>
      </c>
      <c r="V54" s="722"/>
      <c r="W54" s="725"/>
      <c r="X54" s="323"/>
      <c r="Y54" s="31"/>
      <c r="Z54" s="268"/>
      <c r="AA54" s="269"/>
      <c r="AB54" s="269"/>
    </row>
    <row r="55" spans="1:28" ht="95.1" customHeight="1" thickBot="1" x14ac:dyDescent="0.3">
      <c r="A55" s="708"/>
      <c r="B55" s="712"/>
      <c r="C55" s="683"/>
      <c r="D55" s="686"/>
      <c r="E55" s="320">
        <v>6</v>
      </c>
      <c r="F55" s="300"/>
      <c r="G55" s="194"/>
      <c r="H55" s="194"/>
      <c r="I55" s="264" t="str">
        <f t="shared" si="0"/>
        <v xml:space="preserve">  </v>
      </c>
      <c r="J55" s="193"/>
      <c r="K55" s="272" t="str">
        <f>+IFERROR(VLOOKUP($J55,'4 FORMULAS'!$B$50:$C$52,2,0),"")</f>
        <v/>
      </c>
      <c r="L55" s="272" t="str">
        <f>+IFERROR(VLOOKUP($J55,'4 FORMULAS'!$B$50:$D$52,3,0),"")</f>
        <v/>
      </c>
      <c r="M55" s="317"/>
      <c r="N55" s="318" t="str">
        <f>+IFERROR(VLOOKUP($M55,'4 FORMULAS'!$B$53:$C$54,2,0),"")</f>
        <v/>
      </c>
      <c r="O55" s="319"/>
      <c r="P55" s="319"/>
      <c r="Q55" s="319"/>
      <c r="R55" s="319"/>
      <c r="S55" s="272" t="str">
        <f t="shared" si="1"/>
        <v/>
      </c>
      <c r="T55" s="272">
        <f>IF($L55='4 FORMULAS'!$D$50,$C$8-($C$8*$S$8),$C$8)</f>
        <v>0.2</v>
      </c>
      <c r="U55" s="272" t="str">
        <f>IF($L55='4 FORMULAS'!$D$52,$D$50-($D$50*$S$50),$D$50)</f>
        <v/>
      </c>
      <c r="V55" s="723"/>
      <c r="W55" s="726"/>
      <c r="X55" s="323"/>
      <c r="Y55" s="31"/>
    </row>
    <row r="56" spans="1:28" ht="95.1" customHeight="1" thickBot="1" x14ac:dyDescent="0.3">
      <c r="A56" s="705" t="str">
        <f>'2 MAPA FINAL'!A59</f>
        <v>R9</v>
      </c>
      <c r="B56" s="709" t="str">
        <f>+'2 MAPA FINAL'!H59</f>
        <v>Posibilidad de afectación económica y reputacional ejecución del plan institucional de capacitación y del plan de bienestar  la debilidad del control en la selección del participante en el programa de capacitación de bienestar personas que no cumplan con los requisitos</v>
      </c>
      <c r="C56" s="681" t="str">
        <f>+'3 FORMULA PROBABILIDADES'!E17</f>
        <v/>
      </c>
      <c r="D56" s="684" t="str">
        <f>+'3 FORMULA PROBABILIDADES'!M17</f>
        <v/>
      </c>
      <c r="E56" s="321">
        <v>1</v>
      </c>
      <c r="F56" s="298"/>
      <c r="G56" s="45"/>
      <c r="H56" s="45"/>
      <c r="I56" s="264" t="str">
        <f t="shared" si="0"/>
        <v xml:space="preserve">  </v>
      </c>
      <c r="J56" s="193"/>
      <c r="K56" s="272" t="str">
        <f>+IFERROR(VLOOKUP($J56,'4 FORMULAS'!$B$50:$C$52,2,0),"")</f>
        <v/>
      </c>
      <c r="L56" s="272" t="str">
        <f>+IFERROR(VLOOKUP($J56,'4 FORMULAS'!$B$50:$D$52,3,0),"")</f>
        <v/>
      </c>
      <c r="M56" s="317"/>
      <c r="N56" s="318" t="str">
        <f>+IFERROR(VLOOKUP($M56,'4 FORMULAS'!$B$53:$C$54,2,0),"")</f>
        <v/>
      </c>
      <c r="O56" s="319"/>
      <c r="P56" s="319"/>
      <c r="Q56" s="319"/>
      <c r="R56" s="319"/>
      <c r="S56" s="272" t="str">
        <f t="shared" si="1"/>
        <v/>
      </c>
      <c r="T56" s="272">
        <f>IF($L56='4 FORMULAS'!$D$50,$C$8-($C$8*$S$8),$C$8)</f>
        <v>0.2</v>
      </c>
      <c r="U56" s="272" t="str">
        <f>IF($L56='4 FORMULAS'!$D$52,$D$56-($D$56*$S$56),$D$56)</f>
        <v/>
      </c>
      <c r="V56" s="721">
        <f>+IF(T61="","",T61)</f>
        <v>0.2</v>
      </c>
      <c r="W56" s="724" t="str">
        <f>+IF(U61="","",U61)</f>
        <v/>
      </c>
      <c r="X56" s="323"/>
      <c r="Y56" s="31"/>
      <c r="Z56" s="268"/>
      <c r="AA56" s="269"/>
      <c r="AB56" s="269"/>
    </row>
    <row r="57" spans="1:28" ht="95.1" customHeight="1" thickBot="1" x14ac:dyDescent="0.3">
      <c r="A57" s="707"/>
      <c r="B57" s="711"/>
      <c r="C57" s="682"/>
      <c r="D57" s="685"/>
      <c r="E57" s="316">
        <v>2</v>
      </c>
      <c r="F57" s="297"/>
      <c r="G57" s="193"/>
      <c r="H57" s="193"/>
      <c r="I57" s="264" t="str">
        <f t="shared" si="0"/>
        <v xml:space="preserve">  </v>
      </c>
      <c r="J57" s="193"/>
      <c r="K57" s="272" t="str">
        <f>+IFERROR(VLOOKUP($J57,'4 FORMULAS'!$B$50:$C$52,2,0),"")</f>
        <v/>
      </c>
      <c r="L57" s="272" t="str">
        <f>+IFERROR(VLOOKUP($J57,'4 FORMULAS'!$B$50:$D$52,3,0),"")</f>
        <v/>
      </c>
      <c r="M57" s="317"/>
      <c r="N57" s="318" t="str">
        <f>+IFERROR(VLOOKUP($M57,'4 FORMULAS'!$B$53:$C$54,2,0),"")</f>
        <v/>
      </c>
      <c r="O57" s="319"/>
      <c r="P57" s="319"/>
      <c r="Q57" s="319"/>
      <c r="R57" s="319"/>
      <c r="S57" s="272" t="str">
        <f t="shared" si="1"/>
        <v/>
      </c>
      <c r="T57" s="272">
        <f>IF($L57='4 FORMULAS'!$D$50,$C$8-($C$8*$S$8),$C$8)</f>
        <v>0.2</v>
      </c>
      <c r="U57" s="272" t="str">
        <f>IF($L57='4 FORMULAS'!$D$52,$D$56-($D$56*$S$56),$D$56)</f>
        <v/>
      </c>
      <c r="V57" s="722"/>
      <c r="W57" s="725"/>
      <c r="X57" s="323"/>
      <c r="Y57" s="31"/>
      <c r="Z57" s="268"/>
      <c r="AA57" s="269"/>
      <c r="AB57" s="269"/>
    </row>
    <row r="58" spans="1:28" ht="95.1" customHeight="1" thickBot="1" x14ac:dyDescent="0.3">
      <c r="A58" s="707"/>
      <c r="B58" s="711"/>
      <c r="C58" s="682"/>
      <c r="D58" s="685"/>
      <c r="E58" s="316">
        <v>3</v>
      </c>
      <c r="F58" s="297"/>
      <c r="G58" s="193"/>
      <c r="H58" s="193"/>
      <c r="I58" s="264" t="str">
        <f t="shared" si="0"/>
        <v xml:space="preserve">  </v>
      </c>
      <c r="J58" s="193"/>
      <c r="K58" s="272" t="str">
        <f>+IFERROR(VLOOKUP($J58,'4 FORMULAS'!$B$50:$C$52,2,0),"")</f>
        <v/>
      </c>
      <c r="L58" s="272" t="str">
        <f>+IFERROR(VLOOKUP($J58,'4 FORMULAS'!$B$50:$D$52,3,0),"")</f>
        <v/>
      </c>
      <c r="M58" s="317"/>
      <c r="N58" s="318" t="str">
        <f>+IFERROR(VLOOKUP($M58,'4 FORMULAS'!$B$53:$C$54,2,0),"")</f>
        <v/>
      </c>
      <c r="O58" s="319"/>
      <c r="P58" s="319"/>
      <c r="Q58" s="319"/>
      <c r="R58" s="319"/>
      <c r="S58" s="272" t="str">
        <f t="shared" si="1"/>
        <v/>
      </c>
      <c r="T58" s="272">
        <f>IF($L58='4 FORMULAS'!$D$50,$C$8-($C$8*$S$8),$C$8)</f>
        <v>0.2</v>
      </c>
      <c r="U58" s="272" t="str">
        <f>IF($L58='4 FORMULAS'!$D$52,$D$56-($D$56*$S$56),$D$56)</f>
        <v/>
      </c>
      <c r="V58" s="722"/>
      <c r="W58" s="725"/>
      <c r="X58" s="323"/>
      <c r="Y58" s="31"/>
      <c r="Z58" s="268"/>
      <c r="AA58" s="269"/>
      <c r="AB58" s="269"/>
    </row>
    <row r="59" spans="1:28" ht="95.1" customHeight="1" thickBot="1" x14ac:dyDescent="0.3">
      <c r="A59" s="707"/>
      <c r="B59" s="711"/>
      <c r="C59" s="682"/>
      <c r="D59" s="685"/>
      <c r="E59" s="316">
        <v>4</v>
      </c>
      <c r="F59" s="297"/>
      <c r="G59" s="193"/>
      <c r="H59" s="193"/>
      <c r="I59" s="264" t="str">
        <f t="shared" si="0"/>
        <v xml:space="preserve">  </v>
      </c>
      <c r="J59" s="193"/>
      <c r="K59" s="272" t="str">
        <f>+IFERROR(VLOOKUP($J59,'4 FORMULAS'!$B$50:$C$52,2,0),"")</f>
        <v/>
      </c>
      <c r="L59" s="272" t="str">
        <f>+IFERROR(VLOOKUP($J59,'4 FORMULAS'!$B$50:$D$52,3,0),"")</f>
        <v/>
      </c>
      <c r="M59" s="317"/>
      <c r="N59" s="318" t="str">
        <f>+IFERROR(VLOOKUP($M59,'4 FORMULAS'!$B$53:$C$54,2,0),"")</f>
        <v/>
      </c>
      <c r="O59" s="319"/>
      <c r="P59" s="319"/>
      <c r="Q59" s="319"/>
      <c r="R59" s="319"/>
      <c r="S59" s="272" t="str">
        <f t="shared" si="1"/>
        <v/>
      </c>
      <c r="T59" s="272">
        <f>IF($L59='4 FORMULAS'!$D$50,$C$8-($C$8*$S$8),$C$8)</f>
        <v>0.2</v>
      </c>
      <c r="U59" s="272" t="str">
        <f>IF($L59='4 FORMULAS'!$D$52,$D$56-($D$56*$S$56),$D$56)</f>
        <v/>
      </c>
      <c r="V59" s="722"/>
      <c r="W59" s="725"/>
      <c r="X59" s="323"/>
      <c r="Y59" s="31"/>
      <c r="Z59" s="268"/>
      <c r="AA59" s="269"/>
      <c r="AB59" s="269"/>
    </row>
    <row r="60" spans="1:28" ht="95.1" customHeight="1" thickBot="1" x14ac:dyDescent="0.3">
      <c r="A60" s="707"/>
      <c r="B60" s="711"/>
      <c r="C60" s="682"/>
      <c r="D60" s="685"/>
      <c r="E60" s="316">
        <v>5</v>
      </c>
      <c r="F60" s="297"/>
      <c r="G60" s="193"/>
      <c r="H60" s="193"/>
      <c r="I60" s="264" t="str">
        <f t="shared" si="0"/>
        <v xml:space="preserve">  </v>
      </c>
      <c r="J60" s="193"/>
      <c r="K60" s="272" t="str">
        <f>+IFERROR(VLOOKUP($J60,'4 FORMULAS'!$B$50:$C$52,2,0),"")</f>
        <v/>
      </c>
      <c r="L60" s="272" t="str">
        <f>+IFERROR(VLOOKUP($J60,'4 FORMULAS'!$B$50:$D$52,3,0),"")</f>
        <v/>
      </c>
      <c r="M60" s="317"/>
      <c r="N60" s="318" t="str">
        <f>+IFERROR(VLOOKUP($M60,'4 FORMULAS'!$B$53:$C$54,2,0),"")</f>
        <v/>
      </c>
      <c r="O60" s="319"/>
      <c r="P60" s="319"/>
      <c r="Q60" s="319"/>
      <c r="R60" s="319"/>
      <c r="S60" s="272" t="str">
        <f t="shared" si="1"/>
        <v/>
      </c>
      <c r="T60" s="272">
        <f>IF($L60='4 FORMULAS'!$D$50,$C$8-($C$8*$S$8),$C$8)</f>
        <v>0.2</v>
      </c>
      <c r="U60" s="272" t="str">
        <f>IF($L60='4 FORMULAS'!$D$52,$D$56-($D$56*$S$56),$D$56)</f>
        <v/>
      </c>
      <c r="V60" s="722"/>
      <c r="W60" s="725"/>
      <c r="X60" s="323"/>
      <c r="Y60" s="31"/>
      <c r="Z60" s="268"/>
      <c r="AA60" s="269"/>
      <c r="AB60" s="269"/>
    </row>
    <row r="61" spans="1:28" ht="95.1" customHeight="1" thickBot="1" x14ac:dyDescent="0.3">
      <c r="A61" s="708"/>
      <c r="B61" s="712"/>
      <c r="C61" s="683"/>
      <c r="D61" s="686"/>
      <c r="E61" s="320">
        <v>6</v>
      </c>
      <c r="F61" s="300"/>
      <c r="G61" s="194"/>
      <c r="H61" s="194"/>
      <c r="I61" s="264" t="str">
        <f t="shared" si="0"/>
        <v xml:space="preserve">  </v>
      </c>
      <c r="J61" s="193"/>
      <c r="K61" s="272" t="str">
        <f>+IFERROR(VLOOKUP($J61,'4 FORMULAS'!$B$50:$C$52,2,0),"")</f>
        <v/>
      </c>
      <c r="L61" s="272" t="str">
        <f>+IFERROR(VLOOKUP($J61,'4 FORMULAS'!$B$50:$D$52,3,0),"")</f>
        <v/>
      </c>
      <c r="M61" s="317"/>
      <c r="N61" s="318" t="str">
        <f>+IFERROR(VLOOKUP($M61,'4 FORMULAS'!$B$53:$C$54,2,0),"")</f>
        <v/>
      </c>
      <c r="O61" s="319"/>
      <c r="P61" s="319"/>
      <c r="Q61" s="319"/>
      <c r="R61" s="319"/>
      <c r="S61" s="272" t="str">
        <f t="shared" si="1"/>
        <v/>
      </c>
      <c r="T61" s="272">
        <f>IF($L61='4 FORMULAS'!$D$50,$C$8-($C$8*$S$8),$C$8)</f>
        <v>0.2</v>
      </c>
      <c r="U61" s="272" t="str">
        <f>IF($L61='4 FORMULAS'!$D$52,$D$56-($D$56*$S$56),$D$56)</f>
        <v/>
      </c>
      <c r="V61" s="723"/>
      <c r="W61" s="726"/>
      <c r="X61" s="323"/>
      <c r="Y61" s="31"/>
    </row>
    <row r="62" spans="1:28" ht="95.1" customHeight="1" thickBot="1" x14ac:dyDescent="0.3">
      <c r="A62" s="705" t="str">
        <f>'2 MAPA FINAL'!A65</f>
        <v>R10</v>
      </c>
      <c r="B62" s="709" t="str">
        <f>+'2 MAPA FINAL'!H65</f>
        <v>Posibilidad de afectación económica y reputacional beneficiar a un tercero  recibir documentos que no correspondan a los requisitos exigidos para la posesión de un funcionario originando sanciones, denuncias y/o reclamaciones</v>
      </c>
      <c r="C62" s="681" t="str">
        <f>+'3 FORMULA PROBABILIDADES'!E18</f>
        <v/>
      </c>
      <c r="D62" s="684" t="str">
        <f>+'3 FORMULA PROBABILIDADES'!M18</f>
        <v/>
      </c>
      <c r="E62" s="321">
        <v>1</v>
      </c>
      <c r="F62" s="298"/>
      <c r="G62" s="45"/>
      <c r="H62" s="45"/>
      <c r="I62" s="264" t="str">
        <f t="shared" si="0"/>
        <v xml:space="preserve">  </v>
      </c>
      <c r="J62" s="193" t="s">
        <v>143</v>
      </c>
      <c r="K62" s="272">
        <f>+IFERROR(VLOOKUP($J62,'4 FORMULAS'!$B$50:$C$52,2,0),"")</f>
        <v>0.25</v>
      </c>
      <c r="L62" s="272" t="str">
        <f>+IFERROR(VLOOKUP($J62,'4 FORMULAS'!$B$50:$D$52,3,0),"")</f>
        <v>Probabilidad</v>
      </c>
      <c r="M62" s="317" t="s">
        <v>144</v>
      </c>
      <c r="N62" s="318">
        <f>+IFERROR(VLOOKUP($M62,'4 FORMULAS'!$B$53:$C$54,2,0),"")</f>
        <v>0.25</v>
      </c>
      <c r="O62" s="319" t="s">
        <v>156</v>
      </c>
      <c r="P62" s="319" t="s">
        <v>236</v>
      </c>
      <c r="Q62" s="319" t="s">
        <v>147</v>
      </c>
      <c r="R62" s="319" t="s">
        <v>148</v>
      </c>
      <c r="S62" s="272">
        <f t="shared" si="1"/>
        <v>0.5</v>
      </c>
      <c r="T62" s="272">
        <f>IF($L62='4 FORMULAS'!$D$50,$C$8-($C$8*$S$8),$C$8)</f>
        <v>0.1</v>
      </c>
      <c r="U62" s="272" t="str">
        <f>IF($L62='4 FORMULAS'!$D$52,$D$62-($D$62*$S$62),$D$62)</f>
        <v/>
      </c>
      <c r="V62" s="721">
        <f>+IF(T67="","",T67)</f>
        <v>0.2</v>
      </c>
      <c r="W62" s="724" t="str">
        <f>+IF(U67="","",U67)</f>
        <v/>
      </c>
      <c r="X62" s="323"/>
      <c r="Y62" s="31"/>
      <c r="Z62" s="268"/>
      <c r="AA62" s="269"/>
      <c r="AB62" s="269"/>
    </row>
    <row r="63" spans="1:28" ht="95.1" customHeight="1" thickBot="1" x14ac:dyDescent="0.3">
      <c r="A63" s="707"/>
      <c r="B63" s="711"/>
      <c r="C63" s="682"/>
      <c r="D63" s="685"/>
      <c r="E63" s="316">
        <v>2</v>
      </c>
      <c r="F63" s="297"/>
      <c r="G63" s="193"/>
      <c r="H63" s="193"/>
      <c r="I63" s="264" t="str">
        <f t="shared" si="0"/>
        <v xml:space="preserve">  </v>
      </c>
      <c r="J63" s="193"/>
      <c r="K63" s="272" t="str">
        <f>+IFERROR(VLOOKUP($J63,'4 FORMULAS'!$B$50:$C$52,2,0),"")</f>
        <v/>
      </c>
      <c r="L63" s="272" t="str">
        <f>+IFERROR(VLOOKUP($J63,'4 FORMULAS'!$B$50:$D$52,3,0),"")</f>
        <v/>
      </c>
      <c r="M63" s="317"/>
      <c r="N63" s="318" t="str">
        <f>+IFERROR(VLOOKUP($M63,'4 FORMULAS'!$B$53:$C$54,2,0),"")</f>
        <v/>
      </c>
      <c r="O63" s="319"/>
      <c r="P63" s="319"/>
      <c r="Q63" s="319"/>
      <c r="R63" s="319"/>
      <c r="S63" s="272" t="str">
        <f t="shared" si="1"/>
        <v/>
      </c>
      <c r="T63" s="272">
        <f>IF($L63='4 FORMULAS'!$D$50,$C$8-($C$8*$S$8),$C$8)</f>
        <v>0.2</v>
      </c>
      <c r="U63" s="272" t="str">
        <f>IF($L63='4 FORMULAS'!$D$52,$D$62-($D$62*$S$62),$D$62)</f>
        <v/>
      </c>
      <c r="V63" s="722"/>
      <c r="W63" s="725"/>
      <c r="X63" s="323"/>
      <c r="Y63" s="31"/>
      <c r="Z63" s="268"/>
      <c r="AA63" s="269"/>
      <c r="AB63" s="269"/>
    </row>
    <row r="64" spans="1:28" ht="95.1" customHeight="1" thickBot="1" x14ac:dyDescent="0.3">
      <c r="A64" s="707"/>
      <c r="B64" s="711"/>
      <c r="C64" s="682"/>
      <c r="D64" s="685"/>
      <c r="E64" s="316">
        <v>3</v>
      </c>
      <c r="F64" s="297"/>
      <c r="G64" s="193"/>
      <c r="H64" s="193"/>
      <c r="I64" s="264" t="str">
        <f t="shared" si="0"/>
        <v xml:space="preserve">  </v>
      </c>
      <c r="J64" s="193"/>
      <c r="K64" s="272" t="str">
        <f>+IFERROR(VLOOKUP($J64,'4 FORMULAS'!$B$50:$C$52,2,0),"")</f>
        <v/>
      </c>
      <c r="L64" s="272" t="str">
        <f>+IFERROR(VLOOKUP($J64,'4 FORMULAS'!$B$50:$D$52,3,0),"")</f>
        <v/>
      </c>
      <c r="M64" s="317"/>
      <c r="N64" s="318" t="str">
        <f>+IFERROR(VLOOKUP($M64,'4 FORMULAS'!$B$53:$C$54,2,0),"")</f>
        <v/>
      </c>
      <c r="O64" s="319"/>
      <c r="P64" s="319"/>
      <c r="Q64" s="319"/>
      <c r="R64" s="319"/>
      <c r="S64" s="272" t="str">
        <f t="shared" si="1"/>
        <v/>
      </c>
      <c r="T64" s="272">
        <f>IF($L64='4 FORMULAS'!$D$50,$C$8-($C$8*$S$8),$C$8)</f>
        <v>0.2</v>
      </c>
      <c r="U64" s="272" t="str">
        <f>IF($L64='4 FORMULAS'!$D$52,$D$62-($D$62*$S$62),$D$62)</f>
        <v/>
      </c>
      <c r="V64" s="722"/>
      <c r="W64" s="725"/>
      <c r="X64" s="323"/>
      <c r="Y64" s="31"/>
      <c r="Z64" s="268"/>
      <c r="AA64" s="269"/>
      <c r="AB64" s="269"/>
    </row>
    <row r="65" spans="1:28" ht="95.1" customHeight="1" thickBot="1" x14ac:dyDescent="0.3">
      <c r="A65" s="707"/>
      <c r="B65" s="711"/>
      <c r="C65" s="682"/>
      <c r="D65" s="685"/>
      <c r="E65" s="316">
        <v>4</v>
      </c>
      <c r="F65" s="297"/>
      <c r="G65" s="193"/>
      <c r="H65" s="193"/>
      <c r="I65" s="264" t="str">
        <f t="shared" si="0"/>
        <v xml:space="preserve">  </v>
      </c>
      <c r="J65" s="193"/>
      <c r="K65" s="272" t="str">
        <f>+IFERROR(VLOOKUP($J65,'4 FORMULAS'!$B$50:$C$52,2,0),"")</f>
        <v/>
      </c>
      <c r="L65" s="272" t="str">
        <f>+IFERROR(VLOOKUP($J65,'4 FORMULAS'!$B$50:$D$52,3,0),"")</f>
        <v/>
      </c>
      <c r="M65" s="317"/>
      <c r="N65" s="318" t="str">
        <f>+IFERROR(VLOOKUP($M65,'4 FORMULAS'!$B$53:$C$54,2,0),"")</f>
        <v/>
      </c>
      <c r="O65" s="319"/>
      <c r="P65" s="319"/>
      <c r="Q65" s="319"/>
      <c r="R65" s="319"/>
      <c r="S65" s="272" t="str">
        <f t="shared" si="1"/>
        <v/>
      </c>
      <c r="T65" s="272">
        <f>IF($L65='4 FORMULAS'!$D$50,$C$8-($C$8*$S$8),$C$8)</f>
        <v>0.2</v>
      </c>
      <c r="U65" s="272" t="str">
        <f>IF($L65='4 FORMULAS'!$D$52,$D$62-($D$62*$S$62),$D$62)</f>
        <v/>
      </c>
      <c r="V65" s="722"/>
      <c r="W65" s="725"/>
      <c r="X65" s="323"/>
      <c r="Y65" s="31"/>
      <c r="Z65" s="268"/>
      <c r="AA65" s="269"/>
      <c r="AB65" s="269"/>
    </row>
    <row r="66" spans="1:28" ht="95.1" customHeight="1" thickBot="1" x14ac:dyDescent="0.3">
      <c r="A66" s="707"/>
      <c r="B66" s="711"/>
      <c r="C66" s="682"/>
      <c r="D66" s="685"/>
      <c r="E66" s="316">
        <v>5</v>
      </c>
      <c r="F66" s="297"/>
      <c r="G66" s="193"/>
      <c r="H66" s="193"/>
      <c r="I66" s="264" t="str">
        <f t="shared" si="0"/>
        <v xml:space="preserve">  </v>
      </c>
      <c r="J66" s="193"/>
      <c r="K66" s="272" t="str">
        <f>+IFERROR(VLOOKUP($J66,'4 FORMULAS'!$B$50:$C$52,2,0),"")</f>
        <v/>
      </c>
      <c r="L66" s="272" t="str">
        <f>+IFERROR(VLOOKUP($J66,'4 FORMULAS'!$B$50:$D$52,3,0),"")</f>
        <v/>
      </c>
      <c r="M66" s="317"/>
      <c r="N66" s="318" t="str">
        <f>+IFERROR(VLOOKUP($M66,'4 FORMULAS'!$B$53:$C$54,2,0),"")</f>
        <v/>
      </c>
      <c r="O66" s="319"/>
      <c r="P66" s="319"/>
      <c r="Q66" s="319"/>
      <c r="R66" s="319"/>
      <c r="S66" s="272" t="str">
        <f t="shared" si="1"/>
        <v/>
      </c>
      <c r="T66" s="272">
        <f>IF($L66='4 FORMULAS'!$D$50,$C$8-($C$8*$S$8),$C$8)</f>
        <v>0.2</v>
      </c>
      <c r="U66" s="272" t="str">
        <f>IF($L66='4 FORMULAS'!$D$52,$D$62-($D$62*$S$62),$D$62)</f>
        <v/>
      </c>
      <c r="V66" s="722"/>
      <c r="W66" s="725"/>
      <c r="X66" s="323"/>
      <c r="Y66" s="31"/>
      <c r="Z66" s="268"/>
      <c r="AA66" s="269"/>
      <c r="AB66" s="269"/>
    </row>
    <row r="67" spans="1:28" ht="95.1" customHeight="1" thickBot="1" x14ac:dyDescent="0.3">
      <c r="A67" s="708"/>
      <c r="B67" s="712"/>
      <c r="C67" s="683"/>
      <c r="D67" s="686"/>
      <c r="E67" s="320">
        <v>6</v>
      </c>
      <c r="F67" s="300"/>
      <c r="G67" s="194"/>
      <c r="H67" s="194"/>
      <c r="I67" s="264" t="str">
        <f t="shared" si="0"/>
        <v xml:space="preserve">  </v>
      </c>
      <c r="J67" s="193"/>
      <c r="K67" s="272" t="str">
        <f>+IFERROR(VLOOKUP($J67,'4 FORMULAS'!$B$50:$C$52,2,0),"")</f>
        <v/>
      </c>
      <c r="L67" s="272" t="str">
        <f>+IFERROR(VLOOKUP($J67,'4 FORMULAS'!$B$50:$D$52,3,0),"")</f>
        <v/>
      </c>
      <c r="M67" s="317"/>
      <c r="N67" s="318" t="str">
        <f>+IFERROR(VLOOKUP($M67,'4 FORMULAS'!$B$53:$C$54,2,0),"")</f>
        <v/>
      </c>
      <c r="O67" s="319"/>
      <c r="P67" s="319"/>
      <c r="Q67" s="319"/>
      <c r="R67" s="319"/>
      <c r="S67" s="272" t="str">
        <f t="shared" si="1"/>
        <v/>
      </c>
      <c r="T67" s="272">
        <f>IF($L67='4 FORMULAS'!$D$50,$C$8-($C$8*$S$8),$C$8)</f>
        <v>0.2</v>
      </c>
      <c r="U67" s="272" t="str">
        <f>IF($L67='4 FORMULAS'!$D$52,$D$62-($D$62*$S$62),$D$62)</f>
        <v/>
      </c>
      <c r="V67" s="723"/>
      <c r="W67" s="726"/>
      <c r="X67" s="323"/>
      <c r="Y67" s="31"/>
    </row>
    <row r="68" spans="1:28" ht="95.1" customHeight="1" thickBot="1" x14ac:dyDescent="0.3">
      <c r="A68" s="705" t="e">
        <f>'2 MAPA FINAL'!#REF!</f>
        <v>#REF!</v>
      </c>
      <c r="B68" s="709" t="e">
        <f>+'2 MAPA FINAL'!#REF!</f>
        <v>#REF!</v>
      </c>
      <c r="C68" s="681" t="str">
        <f>+'3 FORMULA PROBABILIDADES'!E19</f>
        <v/>
      </c>
      <c r="D68" s="684" t="str">
        <f>+'3 FORMULA PROBABILIDADES'!M19</f>
        <v/>
      </c>
      <c r="E68" s="321">
        <v>1</v>
      </c>
      <c r="F68" s="298"/>
      <c r="G68" s="45"/>
      <c r="H68" s="45"/>
      <c r="I68" s="264" t="str">
        <f t="shared" si="0"/>
        <v xml:space="preserve">  </v>
      </c>
      <c r="J68" s="193"/>
      <c r="K68" s="272" t="str">
        <f>+IFERROR(VLOOKUP($J68,'4 FORMULAS'!$B$50:$C$52,2,0),"")</f>
        <v/>
      </c>
      <c r="L68" s="272" t="str">
        <f>+IFERROR(VLOOKUP($J68,'4 FORMULAS'!$B$50:$D$52,3,0),"")</f>
        <v/>
      </c>
      <c r="M68" s="317"/>
      <c r="N68" s="318" t="str">
        <f>+IFERROR(VLOOKUP($M68,'4 FORMULAS'!$B$53:$C$54,2,0),"")</f>
        <v/>
      </c>
      <c r="O68" s="319"/>
      <c r="P68" s="319"/>
      <c r="Q68" s="319"/>
      <c r="R68" s="319"/>
      <c r="S68" s="272" t="str">
        <f t="shared" si="1"/>
        <v/>
      </c>
      <c r="T68" s="272">
        <f>IF($L68='4 FORMULAS'!$D$50,$C$8-($C$8*$S$8),$C$8)</f>
        <v>0.2</v>
      </c>
      <c r="U68" s="272" t="str">
        <f>IF($L68='4 FORMULAS'!$D$52,$D$68-($D$68*$S$68),$D$68)</f>
        <v/>
      </c>
      <c r="V68" s="721">
        <f>+IF(T73="","",T73)</f>
        <v>0.2</v>
      </c>
      <c r="W68" s="724" t="str">
        <f>+IF(U73="","",U73)</f>
        <v/>
      </c>
      <c r="X68" s="323"/>
      <c r="Y68" s="31"/>
      <c r="Z68" s="268"/>
      <c r="AA68" s="269"/>
      <c r="AB68" s="269"/>
    </row>
    <row r="69" spans="1:28" ht="95.1" customHeight="1" thickBot="1" x14ac:dyDescent="0.3">
      <c r="A69" s="706"/>
      <c r="B69" s="710"/>
      <c r="C69" s="713"/>
      <c r="D69" s="714"/>
      <c r="E69" s="316">
        <v>2</v>
      </c>
      <c r="F69" s="296"/>
      <c r="G69" s="292"/>
      <c r="H69" s="292"/>
      <c r="I69" s="264" t="str">
        <f t="shared" si="0"/>
        <v xml:space="preserve">  </v>
      </c>
      <c r="J69" s="193"/>
      <c r="K69" s="272" t="str">
        <f>+IFERROR(VLOOKUP($J69,'4 FORMULAS'!$B$50:$C$52,2,0),"")</f>
        <v/>
      </c>
      <c r="L69" s="272" t="str">
        <f>+IFERROR(VLOOKUP($J69,'4 FORMULAS'!$B$50:$D$52,3,0),"")</f>
        <v/>
      </c>
      <c r="M69" s="317"/>
      <c r="N69" s="318" t="str">
        <f>+IFERROR(VLOOKUP($M69,'4 FORMULAS'!$B$53:$C$54,2,0),"")</f>
        <v/>
      </c>
      <c r="O69" s="319"/>
      <c r="P69" s="319"/>
      <c r="Q69" s="319"/>
      <c r="R69" s="319"/>
      <c r="S69" s="272" t="str">
        <f t="shared" si="1"/>
        <v/>
      </c>
      <c r="T69" s="272">
        <f>IF($L69='4 FORMULAS'!$D$50,$C$8-($C$8*$S$8),$C$8)</f>
        <v>0.2</v>
      </c>
      <c r="U69" s="272" t="str">
        <f>IF($L69='4 FORMULAS'!$D$52,$D$68-($D$68*$S$68),$D$68)</f>
        <v/>
      </c>
      <c r="V69" s="732"/>
      <c r="W69" s="733"/>
      <c r="X69" s="323"/>
      <c r="Y69" s="31"/>
      <c r="Z69" s="268"/>
      <c r="AA69" s="269"/>
      <c r="AB69" s="269"/>
    </row>
    <row r="70" spans="1:28" ht="95.1" customHeight="1" thickBot="1" x14ac:dyDescent="0.3">
      <c r="A70" s="706"/>
      <c r="B70" s="710"/>
      <c r="C70" s="713"/>
      <c r="D70" s="714"/>
      <c r="E70" s="316">
        <v>3</v>
      </c>
      <c r="F70" s="296"/>
      <c r="G70" s="292"/>
      <c r="H70" s="292"/>
      <c r="I70" s="264" t="str">
        <f t="shared" si="0"/>
        <v xml:space="preserve">  </v>
      </c>
      <c r="J70" s="193"/>
      <c r="K70" s="272" t="str">
        <f>+IFERROR(VLOOKUP($J70,'4 FORMULAS'!$B$50:$C$52,2,0),"")</f>
        <v/>
      </c>
      <c r="L70" s="272" t="str">
        <f>+IFERROR(VLOOKUP($J70,'4 FORMULAS'!$B$50:$D$52,3,0),"")</f>
        <v/>
      </c>
      <c r="M70" s="317"/>
      <c r="N70" s="318" t="str">
        <f>+IFERROR(VLOOKUP($M70,'4 FORMULAS'!$B$53:$C$54,2,0),"")</f>
        <v/>
      </c>
      <c r="O70" s="319"/>
      <c r="P70" s="319"/>
      <c r="Q70" s="319"/>
      <c r="R70" s="319"/>
      <c r="S70" s="272" t="str">
        <f t="shared" si="1"/>
        <v/>
      </c>
      <c r="T70" s="272">
        <f>IF($L70='4 FORMULAS'!$D$50,$C$8-($C$8*$S$8),$C$8)</f>
        <v>0.2</v>
      </c>
      <c r="U70" s="272" t="str">
        <f>IF($L70='4 FORMULAS'!$D$52,$D$68-($D$68*$S$68),$D$68)</f>
        <v/>
      </c>
      <c r="V70" s="732"/>
      <c r="W70" s="733"/>
      <c r="X70" s="323"/>
      <c r="Y70" s="31"/>
      <c r="Z70" s="268"/>
      <c r="AA70" s="269"/>
      <c r="AB70" s="269"/>
    </row>
    <row r="71" spans="1:28" ht="95.1" customHeight="1" thickBot="1" x14ac:dyDescent="0.3">
      <c r="A71" s="707"/>
      <c r="B71" s="711"/>
      <c r="C71" s="682"/>
      <c r="D71" s="685"/>
      <c r="E71" s="316">
        <v>4</v>
      </c>
      <c r="F71" s="297"/>
      <c r="G71" s="193"/>
      <c r="H71" s="193"/>
      <c r="I71" s="264" t="str">
        <f t="shared" si="0"/>
        <v xml:space="preserve">  </v>
      </c>
      <c r="J71" s="193"/>
      <c r="K71" s="272" t="str">
        <f>+IFERROR(VLOOKUP($J71,'4 FORMULAS'!$B$50:$C$52,2,0),"")</f>
        <v/>
      </c>
      <c r="L71" s="272" t="str">
        <f>+IFERROR(VLOOKUP($J71,'4 FORMULAS'!$B$50:$D$52,3,0),"")</f>
        <v/>
      </c>
      <c r="M71" s="317"/>
      <c r="N71" s="318" t="str">
        <f>+IFERROR(VLOOKUP($M71,'4 FORMULAS'!$B$53:$C$54,2,0),"")</f>
        <v/>
      </c>
      <c r="O71" s="319"/>
      <c r="P71" s="319"/>
      <c r="Q71" s="319"/>
      <c r="R71" s="319"/>
      <c r="S71" s="272" t="str">
        <f t="shared" si="1"/>
        <v/>
      </c>
      <c r="T71" s="272">
        <f>IF($L71='4 FORMULAS'!$D$50,$C$8-($C$8*$S$8),$C$8)</f>
        <v>0.2</v>
      </c>
      <c r="U71" s="272" t="str">
        <f>IF($L71='4 FORMULAS'!$D$52,$D$68-($D$68*$S$68),$D$68)</f>
        <v/>
      </c>
      <c r="V71" s="722"/>
      <c r="W71" s="725"/>
      <c r="X71" s="323"/>
      <c r="Y71" s="31"/>
      <c r="Z71" s="268"/>
      <c r="AA71" s="269"/>
      <c r="AB71" s="269"/>
    </row>
    <row r="72" spans="1:28" ht="95.1" customHeight="1" thickBot="1" x14ac:dyDescent="0.3">
      <c r="A72" s="707"/>
      <c r="B72" s="711"/>
      <c r="C72" s="682"/>
      <c r="D72" s="685"/>
      <c r="E72" s="316">
        <v>5</v>
      </c>
      <c r="F72" s="297"/>
      <c r="G72" s="193"/>
      <c r="H72" s="193"/>
      <c r="I72" s="264" t="str">
        <f t="shared" ref="I72:I127" si="2">+CONCATENATE(F72," ",G72," ",H72)</f>
        <v xml:space="preserve">  </v>
      </c>
      <c r="J72" s="193"/>
      <c r="K72" s="272" t="str">
        <f>+IFERROR(VLOOKUP($J72,'4 FORMULAS'!$B$50:$C$52,2,0),"")</f>
        <v/>
      </c>
      <c r="L72" s="272" t="str">
        <f>+IFERROR(VLOOKUP($J72,'4 FORMULAS'!$B$50:$D$52,3,0),"")</f>
        <v/>
      </c>
      <c r="M72" s="317"/>
      <c r="N72" s="318" t="str">
        <f>+IFERROR(VLOOKUP($M72,'4 FORMULAS'!$B$53:$C$54,2,0),"")</f>
        <v/>
      </c>
      <c r="O72" s="319"/>
      <c r="P72" s="319"/>
      <c r="Q72" s="319"/>
      <c r="R72" s="319"/>
      <c r="S72" s="272" t="str">
        <f t="shared" si="1"/>
        <v/>
      </c>
      <c r="T72" s="272">
        <f>IF($L72='4 FORMULAS'!$D$50,$C$8-($C$8*$S$8),$C$8)</f>
        <v>0.2</v>
      </c>
      <c r="U72" s="272" t="str">
        <f>IF($L72='4 FORMULAS'!$D$52,$D$68-($D$68*$S$68),$D$68)</f>
        <v/>
      </c>
      <c r="V72" s="722"/>
      <c r="W72" s="725"/>
      <c r="X72" s="323"/>
      <c r="Y72" s="31"/>
      <c r="Z72" s="268"/>
      <c r="AA72" s="269"/>
      <c r="AB72" s="269"/>
    </row>
    <row r="73" spans="1:28" ht="95.1" customHeight="1" thickBot="1" x14ac:dyDescent="0.3">
      <c r="A73" s="708"/>
      <c r="B73" s="712"/>
      <c r="C73" s="683"/>
      <c r="D73" s="686"/>
      <c r="E73" s="320">
        <v>6</v>
      </c>
      <c r="F73" s="300"/>
      <c r="G73" s="194"/>
      <c r="H73" s="194"/>
      <c r="I73" s="264" t="str">
        <f t="shared" si="2"/>
        <v xml:space="preserve">  </v>
      </c>
      <c r="J73" s="193"/>
      <c r="K73" s="272" t="str">
        <f>+IFERROR(VLOOKUP($J73,'4 FORMULAS'!$B$50:$C$52,2,0),"")</f>
        <v/>
      </c>
      <c r="L73" s="272" t="str">
        <f>+IFERROR(VLOOKUP($J73,'4 FORMULAS'!$B$50:$D$52,3,0),"")</f>
        <v/>
      </c>
      <c r="M73" s="317"/>
      <c r="N73" s="318" t="str">
        <f>+IFERROR(VLOOKUP($M73,'4 FORMULAS'!$B$53:$C$54,2,0),"")</f>
        <v/>
      </c>
      <c r="O73" s="319"/>
      <c r="P73" s="319"/>
      <c r="Q73" s="319"/>
      <c r="R73" s="319"/>
      <c r="S73" s="272" t="str">
        <f t="shared" ref="S73:S127" si="3">+IFERROR($K73+$N73,"")</f>
        <v/>
      </c>
      <c r="T73" s="272">
        <f>IF($L73='4 FORMULAS'!$D$50,$C$8-($C$8*$S$8),$C$8)</f>
        <v>0.2</v>
      </c>
      <c r="U73" s="272" t="str">
        <f>IF($L73='4 FORMULAS'!$D$52,$D$68-($D$68*$S$68),$D$68)</f>
        <v/>
      </c>
      <c r="V73" s="723"/>
      <c r="W73" s="726"/>
      <c r="X73" s="323"/>
      <c r="Y73" s="31"/>
    </row>
    <row r="74" spans="1:28" ht="95.1" customHeight="1" thickBot="1" x14ac:dyDescent="0.3">
      <c r="A74" s="705" t="e">
        <f>'2 MAPA FINAL'!#REF!</f>
        <v>#REF!</v>
      </c>
      <c r="B74" s="709" t="e">
        <f>+'2 MAPA FINAL'!#REF!</f>
        <v>#REF!</v>
      </c>
      <c r="C74" s="681" t="str">
        <f>+'3 FORMULA PROBABILIDADES'!E20</f>
        <v/>
      </c>
      <c r="D74" s="684" t="str">
        <f>+'3 FORMULA PROBABILIDADES'!M20</f>
        <v/>
      </c>
      <c r="E74" s="321">
        <v>1</v>
      </c>
      <c r="F74" s="298"/>
      <c r="G74" s="45"/>
      <c r="H74" s="45"/>
      <c r="I74" s="264" t="str">
        <f t="shared" si="2"/>
        <v xml:space="preserve">  </v>
      </c>
      <c r="J74" s="193"/>
      <c r="K74" s="272" t="str">
        <f>+IFERROR(VLOOKUP($J74,'4 FORMULAS'!$B$50:$C$52,2,0),"")</f>
        <v/>
      </c>
      <c r="L74" s="272" t="str">
        <f>+IFERROR(VLOOKUP($J74,'4 FORMULAS'!$B$50:$D$52,3,0),"")</f>
        <v/>
      </c>
      <c r="M74" s="317"/>
      <c r="N74" s="318" t="str">
        <f>+IFERROR(VLOOKUP($M74,'4 FORMULAS'!$B$53:$C$54,2,0),"")</f>
        <v/>
      </c>
      <c r="O74" s="319"/>
      <c r="P74" s="319"/>
      <c r="Q74" s="319"/>
      <c r="R74" s="319"/>
      <c r="S74" s="272" t="str">
        <f t="shared" si="3"/>
        <v/>
      </c>
      <c r="T74" s="272">
        <f>IF($L74='4 FORMULAS'!$D$50,$C$8-($C$8*$S$8),$C$8)</f>
        <v>0.2</v>
      </c>
      <c r="U74" s="272" t="str">
        <f>IF($L74='4 FORMULAS'!$D$52,$D$74-($D$74*$S$74),$D$74)</f>
        <v/>
      </c>
      <c r="V74" s="721">
        <f>+IF(T79="","",T79)</f>
        <v>0.2</v>
      </c>
      <c r="W74" s="724" t="str">
        <f>+IF(U79="","",U79)</f>
        <v/>
      </c>
      <c r="X74" s="323"/>
      <c r="Y74" s="31"/>
      <c r="Z74" s="268"/>
      <c r="AA74" s="269"/>
      <c r="AB74" s="269"/>
    </row>
    <row r="75" spans="1:28" ht="95.1" customHeight="1" thickBot="1" x14ac:dyDescent="0.3">
      <c r="A75" s="707"/>
      <c r="B75" s="711"/>
      <c r="C75" s="682"/>
      <c r="D75" s="685"/>
      <c r="E75" s="316">
        <v>2</v>
      </c>
      <c r="F75" s="297"/>
      <c r="G75" s="193"/>
      <c r="H75" s="193"/>
      <c r="I75" s="264" t="str">
        <f t="shared" si="2"/>
        <v xml:space="preserve">  </v>
      </c>
      <c r="J75" s="193"/>
      <c r="K75" s="272" t="str">
        <f>+IFERROR(VLOOKUP($J75,'4 FORMULAS'!$B$50:$C$52,2,0),"")</f>
        <v/>
      </c>
      <c r="L75" s="272" t="str">
        <f>+IFERROR(VLOOKUP($J75,'4 FORMULAS'!$B$50:$D$52,3,0),"")</f>
        <v/>
      </c>
      <c r="M75" s="317"/>
      <c r="N75" s="318" t="str">
        <f>+IFERROR(VLOOKUP($M75,'4 FORMULAS'!$B$53:$C$54,2,0),"")</f>
        <v/>
      </c>
      <c r="O75" s="319"/>
      <c r="P75" s="319"/>
      <c r="Q75" s="319"/>
      <c r="R75" s="319"/>
      <c r="S75" s="272" t="str">
        <f t="shared" si="3"/>
        <v/>
      </c>
      <c r="T75" s="272">
        <f>IF($L75='4 FORMULAS'!$D$50,$C$8-($C$8*$S$8),$C$8)</f>
        <v>0.2</v>
      </c>
      <c r="U75" s="272" t="str">
        <f>IF($L75='4 FORMULAS'!$D$52,$D$74-($D$74*$S$74),$D$74)</f>
        <v/>
      </c>
      <c r="V75" s="722"/>
      <c r="W75" s="725"/>
      <c r="X75" s="323"/>
      <c r="Y75" s="31"/>
      <c r="Z75" s="268"/>
      <c r="AA75" s="269"/>
      <c r="AB75" s="269"/>
    </row>
    <row r="76" spans="1:28" ht="95.1" customHeight="1" thickBot="1" x14ac:dyDescent="0.3">
      <c r="A76" s="707"/>
      <c r="B76" s="711"/>
      <c r="C76" s="682"/>
      <c r="D76" s="685"/>
      <c r="E76" s="316">
        <v>3</v>
      </c>
      <c r="F76" s="297"/>
      <c r="G76" s="193"/>
      <c r="H76" s="193"/>
      <c r="I76" s="264" t="str">
        <f t="shared" si="2"/>
        <v xml:space="preserve">  </v>
      </c>
      <c r="J76" s="193"/>
      <c r="K76" s="272" t="str">
        <f>+IFERROR(VLOOKUP($J76,'4 FORMULAS'!$B$50:$C$52,2,0),"")</f>
        <v/>
      </c>
      <c r="L76" s="272" t="str">
        <f>+IFERROR(VLOOKUP($J76,'4 FORMULAS'!$B$50:$D$52,3,0),"")</f>
        <v/>
      </c>
      <c r="M76" s="317"/>
      <c r="N76" s="318" t="str">
        <f>+IFERROR(VLOOKUP($M76,'4 FORMULAS'!$B$53:$C$54,2,0),"")</f>
        <v/>
      </c>
      <c r="O76" s="319"/>
      <c r="P76" s="319"/>
      <c r="Q76" s="319"/>
      <c r="R76" s="319"/>
      <c r="S76" s="272" t="str">
        <f t="shared" si="3"/>
        <v/>
      </c>
      <c r="T76" s="272">
        <f>IF($L76='4 FORMULAS'!$D$50,$C$8-($C$8*$S$8),$C$8)</f>
        <v>0.2</v>
      </c>
      <c r="U76" s="272" t="str">
        <f>IF($L76='4 FORMULAS'!$D$52,$D$74-($D$74*$S$74),$D$74)</f>
        <v/>
      </c>
      <c r="V76" s="722"/>
      <c r="W76" s="725"/>
      <c r="X76" s="323"/>
      <c r="Y76" s="31"/>
      <c r="Z76" s="268"/>
      <c r="AA76" s="269"/>
      <c r="AB76" s="269"/>
    </row>
    <row r="77" spans="1:28" ht="95.1" customHeight="1" thickBot="1" x14ac:dyDescent="0.3">
      <c r="A77" s="707"/>
      <c r="B77" s="711"/>
      <c r="C77" s="682"/>
      <c r="D77" s="685"/>
      <c r="E77" s="316">
        <v>4</v>
      </c>
      <c r="F77" s="297"/>
      <c r="G77" s="193"/>
      <c r="H77" s="193"/>
      <c r="I77" s="264" t="str">
        <f t="shared" si="2"/>
        <v xml:space="preserve">  </v>
      </c>
      <c r="J77" s="193"/>
      <c r="K77" s="272" t="str">
        <f>+IFERROR(VLOOKUP($J77,'4 FORMULAS'!$B$50:$C$52,2,0),"")</f>
        <v/>
      </c>
      <c r="L77" s="272" t="str">
        <f>+IFERROR(VLOOKUP($J77,'4 FORMULAS'!$B$50:$D$52,3,0),"")</f>
        <v/>
      </c>
      <c r="M77" s="317"/>
      <c r="N77" s="318" t="str">
        <f>+IFERROR(VLOOKUP($M77,'4 FORMULAS'!$B$53:$C$54,2,0),"")</f>
        <v/>
      </c>
      <c r="O77" s="319"/>
      <c r="P77" s="319"/>
      <c r="Q77" s="319"/>
      <c r="R77" s="319"/>
      <c r="S77" s="272" t="str">
        <f t="shared" si="3"/>
        <v/>
      </c>
      <c r="T77" s="272">
        <f>IF($L77='4 FORMULAS'!$D$50,$C$8-($C$8*$S$8),$C$8)</f>
        <v>0.2</v>
      </c>
      <c r="U77" s="272" t="str">
        <f>IF($L77='4 FORMULAS'!$D$52,$D$74-($D$74*$S$74),$D$74)</f>
        <v/>
      </c>
      <c r="V77" s="722"/>
      <c r="W77" s="725"/>
      <c r="X77" s="323"/>
      <c r="Y77" s="31"/>
      <c r="Z77" s="268"/>
      <c r="AA77" s="269"/>
      <c r="AB77" s="269"/>
    </row>
    <row r="78" spans="1:28" ht="95.1" customHeight="1" thickBot="1" x14ac:dyDescent="0.3">
      <c r="A78" s="707"/>
      <c r="B78" s="711"/>
      <c r="C78" s="682"/>
      <c r="D78" s="685"/>
      <c r="E78" s="316">
        <v>5</v>
      </c>
      <c r="F78" s="297"/>
      <c r="G78" s="193"/>
      <c r="H78" s="193"/>
      <c r="I78" s="264" t="str">
        <f t="shared" si="2"/>
        <v xml:space="preserve">  </v>
      </c>
      <c r="J78" s="193"/>
      <c r="K78" s="272" t="str">
        <f>+IFERROR(VLOOKUP($J78,'4 FORMULAS'!$B$50:$C$52,2,0),"")</f>
        <v/>
      </c>
      <c r="L78" s="272" t="str">
        <f>+IFERROR(VLOOKUP($J78,'4 FORMULAS'!$B$50:$D$52,3,0),"")</f>
        <v/>
      </c>
      <c r="M78" s="317"/>
      <c r="N78" s="318" t="str">
        <f>+IFERROR(VLOOKUP($M78,'4 FORMULAS'!$B$53:$C$54,2,0),"")</f>
        <v/>
      </c>
      <c r="O78" s="319"/>
      <c r="P78" s="319"/>
      <c r="Q78" s="319"/>
      <c r="R78" s="319"/>
      <c r="S78" s="272" t="str">
        <f t="shared" si="3"/>
        <v/>
      </c>
      <c r="T78" s="272">
        <f>IF($L78='4 FORMULAS'!$D$50,$C$8-($C$8*$S$8),$C$8)</f>
        <v>0.2</v>
      </c>
      <c r="U78" s="272" t="str">
        <f>IF($L78='4 FORMULAS'!$D$52,$D$74-($D$74*$S$74),$D$74)</f>
        <v/>
      </c>
      <c r="V78" s="722"/>
      <c r="W78" s="725"/>
      <c r="X78" s="323"/>
      <c r="Y78" s="31"/>
      <c r="Z78" s="268"/>
      <c r="AA78" s="269"/>
      <c r="AB78" s="269"/>
    </row>
    <row r="79" spans="1:28" ht="95.1" customHeight="1" thickBot="1" x14ac:dyDescent="0.3">
      <c r="A79" s="708"/>
      <c r="B79" s="712"/>
      <c r="C79" s="683"/>
      <c r="D79" s="686"/>
      <c r="E79" s="320">
        <v>6</v>
      </c>
      <c r="F79" s="300"/>
      <c r="G79" s="194"/>
      <c r="H79" s="194"/>
      <c r="I79" s="264" t="str">
        <f t="shared" si="2"/>
        <v xml:space="preserve">  </v>
      </c>
      <c r="J79" s="193"/>
      <c r="K79" s="272" t="str">
        <f>+IFERROR(VLOOKUP($J79,'4 FORMULAS'!$B$50:$C$52,2,0),"")</f>
        <v/>
      </c>
      <c r="L79" s="272" t="str">
        <f>+IFERROR(VLOOKUP($J79,'4 FORMULAS'!$B$50:$D$52,3,0),"")</f>
        <v/>
      </c>
      <c r="M79" s="317"/>
      <c r="N79" s="318" t="str">
        <f>+IFERROR(VLOOKUP($M79,'4 FORMULAS'!$B$53:$C$54,2,0),"")</f>
        <v/>
      </c>
      <c r="O79" s="319"/>
      <c r="P79" s="319"/>
      <c r="Q79" s="319"/>
      <c r="R79" s="319"/>
      <c r="S79" s="272" t="str">
        <f t="shared" si="3"/>
        <v/>
      </c>
      <c r="T79" s="272">
        <f>IF($L79='4 FORMULAS'!$D$50,$C$8-($C$8*$S$8),$C$8)</f>
        <v>0.2</v>
      </c>
      <c r="U79" s="272" t="str">
        <f>IF($L79='4 FORMULAS'!$D$52,$D$74-($D$74*$S$74),$D$74)</f>
        <v/>
      </c>
      <c r="V79" s="723"/>
      <c r="W79" s="726"/>
      <c r="X79" s="323"/>
      <c r="Y79" s="31"/>
    </row>
    <row r="80" spans="1:28" ht="95.1" customHeight="1" thickBot="1" x14ac:dyDescent="0.3">
      <c r="A80" s="705" t="e">
        <f>'2 MAPA FINAL'!#REF!</f>
        <v>#REF!</v>
      </c>
      <c r="B80" s="709" t="e">
        <f>+'2 MAPA FINAL'!#REF!</f>
        <v>#REF!</v>
      </c>
      <c r="C80" s="681" t="str">
        <f>+'3 FORMULA PROBABILIDADES'!E21</f>
        <v/>
      </c>
      <c r="D80" s="684" t="str">
        <f>+'3 FORMULA PROBABILIDADES'!M21</f>
        <v/>
      </c>
      <c r="E80" s="321">
        <v>1</v>
      </c>
      <c r="F80" s="298"/>
      <c r="G80" s="45"/>
      <c r="H80" s="45"/>
      <c r="I80" s="264" t="str">
        <f t="shared" si="2"/>
        <v xml:space="preserve">  </v>
      </c>
      <c r="J80" s="193"/>
      <c r="K80" s="272" t="str">
        <f>+IFERROR(VLOOKUP($J80,'4 FORMULAS'!$B$50:$C$52,2,0),"")</f>
        <v/>
      </c>
      <c r="L80" s="272" t="str">
        <f>+IFERROR(VLOOKUP($J80,'4 FORMULAS'!$B$50:$D$52,3,0),"")</f>
        <v/>
      </c>
      <c r="M80" s="317"/>
      <c r="N80" s="318" t="str">
        <f>+IFERROR(VLOOKUP($M80,'4 FORMULAS'!$B$53:$C$54,2,0),"")</f>
        <v/>
      </c>
      <c r="O80" s="319"/>
      <c r="P80" s="319"/>
      <c r="Q80" s="319"/>
      <c r="R80" s="319"/>
      <c r="S80" s="272" t="str">
        <f t="shared" si="3"/>
        <v/>
      </c>
      <c r="T80" s="272">
        <f>IF($L80='4 FORMULAS'!$D$50,$C$8-($C$8*$S$8),$C$8)</f>
        <v>0.2</v>
      </c>
      <c r="U80" s="272" t="str">
        <f>IF($L80='4 FORMULAS'!$D$52,$D$80-($D$80*$S$80),$D$80)</f>
        <v/>
      </c>
      <c r="V80" s="721">
        <f>+IF(T85="","",T85)</f>
        <v>0.2</v>
      </c>
      <c r="W80" s="724" t="str">
        <f>+IF(U85="","",U85)</f>
        <v/>
      </c>
      <c r="X80" s="323"/>
      <c r="Y80" s="31"/>
      <c r="Z80" s="268"/>
      <c r="AA80" s="269"/>
      <c r="AB80" s="269"/>
    </row>
    <row r="81" spans="1:28" ht="95.1" customHeight="1" thickBot="1" x14ac:dyDescent="0.3">
      <c r="A81" s="707"/>
      <c r="B81" s="711"/>
      <c r="C81" s="682"/>
      <c r="D81" s="685"/>
      <c r="E81" s="316">
        <v>2</v>
      </c>
      <c r="F81" s="297"/>
      <c r="G81" s="193"/>
      <c r="H81" s="193"/>
      <c r="I81" s="264" t="str">
        <f t="shared" si="2"/>
        <v xml:space="preserve">  </v>
      </c>
      <c r="J81" s="193"/>
      <c r="K81" s="272" t="str">
        <f>+IFERROR(VLOOKUP($J81,'4 FORMULAS'!$B$50:$C$52,2,0),"")</f>
        <v/>
      </c>
      <c r="L81" s="272" t="str">
        <f>+IFERROR(VLOOKUP($J81,'4 FORMULAS'!$B$50:$D$52,3,0),"")</f>
        <v/>
      </c>
      <c r="M81" s="317"/>
      <c r="N81" s="318" t="str">
        <f>+IFERROR(VLOOKUP($M81,'4 FORMULAS'!$B$53:$C$54,2,0),"")</f>
        <v/>
      </c>
      <c r="O81" s="319"/>
      <c r="P81" s="319"/>
      <c r="Q81" s="319"/>
      <c r="R81" s="319"/>
      <c r="S81" s="272" t="str">
        <f t="shared" si="3"/>
        <v/>
      </c>
      <c r="T81" s="272">
        <f>IF($L81='4 FORMULAS'!$D$50,$C$8-($C$8*$S$8),$C$8)</f>
        <v>0.2</v>
      </c>
      <c r="U81" s="272" t="str">
        <f>IF($L81='4 FORMULAS'!$D$52,$D$80-($D$80*$S$80),$D$80)</f>
        <v/>
      </c>
      <c r="V81" s="722"/>
      <c r="W81" s="725"/>
      <c r="X81" s="323"/>
      <c r="Y81" s="31"/>
      <c r="Z81" s="268"/>
      <c r="AA81" s="269"/>
      <c r="AB81" s="269"/>
    </row>
    <row r="82" spans="1:28" ht="95.1" customHeight="1" thickBot="1" x14ac:dyDescent="0.3">
      <c r="A82" s="707"/>
      <c r="B82" s="711"/>
      <c r="C82" s="682"/>
      <c r="D82" s="685"/>
      <c r="E82" s="316">
        <v>3</v>
      </c>
      <c r="F82" s="297"/>
      <c r="G82" s="193"/>
      <c r="H82" s="193"/>
      <c r="I82" s="264" t="str">
        <f t="shared" si="2"/>
        <v xml:space="preserve">  </v>
      </c>
      <c r="J82" s="193"/>
      <c r="K82" s="272" t="str">
        <f>+IFERROR(VLOOKUP($J82,'4 FORMULAS'!$B$50:$C$52,2,0),"")</f>
        <v/>
      </c>
      <c r="L82" s="272" t="str">
        <f>+IFERROR(VLOOKUP($J82,'4 FORMULAS'!$B$50:$D$52,3,0),"")</f>
        <v/>
      </c>
      <c r="M82" s="317"/>
      <c r="N82" s="318" t="str">
        <f>+IFERROR(VLOOKUP($M82,'4 FORMULAS'!$B$53:$C$54,2,0),"")</f>
        <v/>
      </c>
      <c r="O82" s="319"/>
      <c r="P82" s="319"/>
      <c r="Q82" s="319"/>
      <c r="R82" s="319"/>
      <c r="S82" s="272" t="str">
        <f t="shared" si="3"/>
        <v/>
      </c>
      <c r="T82" s="272">
        <f>IF($L82='4 FORMULAS'!$D$50,$C$8-($C$8*$S$8),$C$8)</f>
        <v>0.2</v>
      </c>
      <c r="U82" s="272" t="str">
        <f>IF($L82='4 FORMULAS'!$D$52,$D$80-($D$80*$S$80),$D$80)</f>
        <v/>
      </c>
      <c r="V82" s="722"/>
      <c r="W82" s="725"/>
      <c r="X82" s="323"/>
      <c r="Y82" s="31"/>
      <c r="Z82" s="268"/>
      <c r="AA82" s="269"/>
      <c r="AB82" s="269"/>
    </row>
    <row r="83" spans="1:28" ht="95.1" customHeight="1" thickBot="1" x14ac:dyDescent="0.3">
      <c r="A83" s="707"/>
      <c r="B83" s="711"/>
      <c r="C83" s="682"/>
      <c r="D83" s="685"/>
      <c r="E83" s="316">
        <v>4</v>
      </c>
      <c r="F83" s="297"/>
      <c r="G83" s="193"/>
      <c r="H83" s="193"/>
      <c r="I83" s="264" t="str">
        <f t="shared" si="2"/>
        <v xml:space="preserve">  </v>
      </c>
      <c r="J83" s="193"/>
      <c r="K83" s="272" t="str">
        <f>+IFERROR(VLOOKUP($J83,'4 FORMULAS'!$B$50:$C$52,2,0),"")</f>
        <v/>
      </c>
      <c r="L83" s="272" t="str">
        <f>+IFERROR(VLOOKUP($J83,'4 FORMULAS'!$B$50:$D$52,3,0),"")</f>
        <v/>
      </c>
      <c r="M83" s="317"/>
      <c r="N83" s="318" t="str">
        <f>+IFERROR(VLOOKUP($M83,'4 FORMULAS'!$B$53:$C$54,2,0),"")</f>
        <v/>
      </c>
      <c r="O83" s="319"/>
      <c r="P83" s="319"/>
      <c r="Q83" s="319"/>
      <c r="R83" s="319"/>
      <c r="S83" s="272" t="str">
        <f t="shared" si="3"/>
        <v/>
      </c>
      <c r="T83" s="272">
        <f>IF($L83='4 FORMULAS'!$D$50,$C$8-($C$8*$S$8),$C$8)</f>
        <v>0.2</v>
      </c>
      <c r="U83" s="272" t="str">
        <f>IF($L83='4 FORMULAS'!$D$52,$D$80-($D$80*$S$80),$D$80)</f>
        <v/>
      </c>
      <c r="V83" s="722"/>
      <c r="W83" s="725"/>
      <c r="X83" s="323"/>
      <c r="Y83" s="31"/>
      <c r="Z83" s="268"/>
      <c r="AA83" s="269"/>
      <c r="AB83" s="269"/>
    </row>
    <row r="84" spans="1:28" ht="95.1" customHeight="1" thickBot="1" x14ac:dyDescent="0.3">
      <c r="A84" s="707"/>
      <c r="B84" s="711"/>
      <c r="C84" s="682"/>
      <c r="D84" s="685"/>
      <c r="E84" s="316">
        <v>5</v>
      </c>
      <c r="F84" s="297"/>
      <c r="G84" s="193"/>
      <c r="H84" s="193"/>
      <c r="I84" s="264" t="str">
        <f t="shared" si="2"/>
        <v xml:space="preserve">  </v>
      </c>
      <c r="J84" s="193"/>
      <c r="K84" s="272" t="str">
        <f>+IFERROR(VLOOKUP($J84,'4 FORMULAS'!$B$50:$C$52,2,0),"")</f>
        <v/>
      </c>
      <c r="L84" s="272" t="str">
        <f>+IFERROR(VLOOKUP($J84,'4 FORMULAS'!$B$50:$D$52,3,0),"")</f>
        <v/>
      </c>
      <c r="M84" s="317"/>
      <c r="N84" s="318" t="str">
        <f>+IFERROR(VLOOKUP($M84,'4 FORMULAS'!$B$53:$C$54,2,0),"")</f>
        <v/>
      </c>
      <c r="O84" s="319"/>
      <c r="P84" s="319"/>
      <c r="Q84" s="319"/>
      <c r="R84" s="319"/>
      <c r="S84" s="272" t="str">
        <f t="shared" si="3"/>
        <v/>
      </c>
      <c r="T84" s="272">
        <f>IF($L84='4 FORMULAS'!$D$50,$C$8-($C$8*$S$8),$C$8)</f>
        <v>0.2</v>
      </c>
      <c r="U84" s="272" t="str">
        <f>IF($L84='4 FORMULAS'!$D$52,$D$80-($D$80*$S$80),$D$80)</f>
        <v/>
      </c>
      <c r="V84" s="722"/>
      <c r="W84" s="725"/>
      <c r="X84" s="323"/>
      <c r="Y84" s="31"/>
      <c r="Z84" s="268"/>
      <c r="AA84" s="269"/>
      <c r="AB84" s="269"/>
    </row>
    <row r="85" spans="1:28" ht="95.1" customHeight="1" thickBot="1" x14ac:dyDescent="0.3">
      <c r="A85" s="708"/>
      <c r="B85" s="712"/>
      <c r="C85" s="683"/>
      <c r="D85" s="686"/>
      <c r="E85" s="320">
        <v>6</v>
      </c>
      <c r="F85" s="300"/>
      <c r="G85" s="194"/>
      <c r="H85" s="194"/>
      <c r="I85" s="264" t="str">
        <f t="shared" si="2"/>
        <v xml:space="preserve">  </v>
      </c>
      <c r="J85" s="193"/>
      <c r="K85" s="272" t="str">
        <f>+IFERROR(VLOOKUP($J85,'4 FORMULAS'!$B$50:$C$52,2,0),"")</f>
        <v/>
      </c>
      <c r="L85" s="272" t="str">
        <f>+IFERROR(VLOOKUP($J85,'4 FORMULAS'!$B$50:$D$52,3,0),"")</f>
        <v/>
      </c>
      <c r="M85" s="317"/>
      <c r="N85" s="318" t="str">
        <f>+IFERROR(VLOOKUP($M85,'4 FORMULAS'!$B$53:$C$54,2,0),"")</f>
        <v/>
      </c>
      <c r="O85" s="319"/>
      <c r="P85" s="319"/>
      <c r="Q85" s="319"/>
      <c r="R85" s="319"/>
      <c r="S85" s="272" t="str">
        <f t="shared" si="3"/>
        <v/>
      </c>
      <c r="T85" s="272">
        <f>IF($L85='4 FORMULAS'!$D$50,$C$8-($C$8*$S$8),$C$8)</f>
        <v>0.2</v>
      </c>
      <c r="U85" s="272" t="str">
        <f>IF($L85='4 FORMULAS'!$D$52,$D$80-($D$80*$S$80),$D$80)</f>
        <v/>
      </c>
      <c r="V85" s="723"/>
      <c r="W85" s="726"/>
      <c r="X85" s="323"/>
      <c r="Y85" s="31"/>
    </row>
    <row r="86" spans="1:28" ht="95.1" customHeight="1" thickBot="1" x14ac:dyDescent="0.3">
      <c r="A86" s="705" t="e">
        <f>'2 MAPA FINAL'!#REF!</f>
        <v>#REF!</v>
      </c>
      <c r="B86" s="709" t="e">
        <f>+'2 MAPA FINAL'!#REF!</f>
        <v>#REF!</v>
      </c>
      <c r="C86" s="681" t="str">
        <f>+'3 FORMULA PROBABILIDADES'!E22</f>
        <v/>
      </c>
      <c r="D86" s="684" t="str">
        <f>+'3 FORMULA PROBABILIDADES'!M22</f>
        <v/>
      </c>
      <c r="E86" s="321">
        <v>1</v>
      </c>
      <c r="F86" s="298"/>
      <c r="G86" s="45"/>
      <c r="H86" s="45"/>
      <c r="I86" s="264" t="str">
        <f t="shared" si="2"/>
        <v xml:space="preserve">  </v>
      </c>
      <c r="J86" s="193"/>
      <c r="K86" s="272" t="str">
        <f>+IFERROR(VLOOKUP($J86,'4 FORMULAS'!$B$50:$C$52,2,0),"")</f>
        <v/>
      </c>
      <c r="L86" s="272" t="str">
        <f>+IFERROR(VLOOKUP($J86,'4 FORMULAS'!$B$50:$D$52,3,0),"")</f>
        <v/>
      </c>
      <c r="M86" s="317"/>
      <c r="N86" s="318" t="str">
        <f>+IFERROR(VLOOKUP($M86,'4 FORMULAS'!$B$53:$C$54,2,0),"")</f>
        <v/>
      </c>
      <c r="O86" s="319"/>
      <c r="P86" s="319"/>
      <c r="Q86" s="319"/>
      <c r="R86" s="319"/>
      <c r="S86" s="272" t="str">
        <f t="shared" si="3"/>
        <v/>
      </c>
      <c r="T86" s="272">
        <f>IF($L86='4 FORMULAS'!$D$50,$C$8-($C$8*$S$8),$C$8)</f>
        <v>0.2</v>
      </c>
      <c r="U86" s="272" t="str">
        <f>IF($L86='4 FORMULAS'!$D$52,$D$86-($D$86*$S$86),$D$86)</f>
        <v/>
      </c>
      <c r="V86" s="721">
        <f>+IF(T91="","",T91)</f>
        <v>0.2</v>
      </c>
      <c r="W86" s="724" t="str">
        <f>+IF(U91="","",U91)</f>
        <v/>
      </c>
      <c r="X86" s="323"/>
      <c r="Y86" s="31"/>
      <c r="Z86" s="268"/>
      <c r="AA86" s="269"/>
      <c r="AB86" s="269"/>
    </row>
    <row r="87" spans="1:28" ht="95.1" customHeight="1" thickBot="1" x14ac:dyDescent="0.3">
      <c r="A87" s="707"/>
      <c r="B87" s="711"/>
      <c r="C87" s="682"/>
      <c r="D87" s="685"/>
      <c r="E87" s="316">
        <v>2</v>
      </c>
      <c r="F87" s="297"/>
      <c r="G87" s="193"/>
      <c r="H87" s="193"/>
      <c r="I87" s="264" t="str">
        <f t="shared" si="2"/>
        <v xml:space="preserve">  </v>
      </c>
      <c r="J87" s="193"/>
      <c r="K87" s="272" t="str">
        <f>+IFERROR(VLOOKUP($J87,'4 FORMULAS'!$B$50:$C$52,2,0),"")</f>
        <v/>
      </c>
      <c r="L87" s="272" t="str">
        <f>+IFERROR(VLOOKUP($J87,'4 FORMULAS'!$B$50:$D$52,3,0),"")</f>
        <v/>
      </c>
      <c r="M87" s="317"/>
      <c r="N87" s="318" t="str">
        <f>+IFERROR(VLOOKUP($M87,'4 FORMULAS'!$B$53:$C$54,2,0),"")</f>
        <v/>
      </c>
      <c r="O87" s="319"/>
      <c r="P87" s="319"/>
      <c r="Q87" s="319"/>
      <c r="R87" s="319"/>
      <c r="S87" s="272" t="str">
        <f t="shared" si="3"/>
        <v/>
      </c>
      <c r="T87" s="272">
        <f>IF($L87='4 FORMULAS'!$D$50,$C$8-($C$8*$S$8),$C$8)</f>
        <v>0.2</v>
      </c>
      <c r="U87" s="272" t="str">
        <f>IF($L87='4 FORMULAS'!$D$52,$D$86-($D$86*$S$86),$D$86)</f>
        <v/>
      </c>
      <c r="V87" s="722"/>
      <c r="W87" s="725"/>
      <c r="X87" s="323"/>
      <c r="Y87" s="31"/>
      <c r="Z87" s="268"/>
      <c r="AA87" s="269"/>
      <c r="AB87" s="269"/>
    </row>
    <row r="88" spans="1:28" ht="95.1" customHeight="1" thickBot="1" x14ac:dyDescent="0.3">
      <c r="A88" s="707"/>
      <c r="B88" s="711"/>
      <c r="C88" s="682"/>
      <c r="D88" s="685"/>
      <c r="E88" s="316">
        <v>3</v>
      </c>
      <c r="F88" s="297"/>
      <c r="G88" s="193"/>
      <c r="H88" s="193"/>
      <c r="I88" s="264" t="str">
        <f t="shared" si="2"/>
        <v xml:space="preserve">  </v>
      </c>
      <c r="J88" s="193"/>
      <c r="K88" s="272" t="str">
        <f>+IFERROR(VLOOKUP($J88,'4 FORMULAS'!$B$50:$C$52,2,0),"")</f>
        <v/>
      </c>
      <c r="L88" s="272" t="str">
        <f>+IFERROR(VLOOKUP($J88,'4 FORMULAS'!$B$50:$D$52,3,0),"")</f>
        <v/>
      </c>
      <c r="M88" s="317"/>
      <c r="N88" s="318" t="str">
        <f>+IFERROR(VLOOKUP($M88,'4 FORMULAS'!$B$53:$C$54,2,0),"")</f>
        <v/>
      </c>
      <c r="O88" s="319"/>
      <c r="P88" s="319"/>
      <c r="Q88" s="319"/>
      <c r="R88" s="319"/>
      <c r="S88" s="272" t="str">
        <f t="shared" si="3"/>
        <v/>
      </c>
      <c r="T88" s="272">
        <f>IF($L88='4 FORMULAS'!$D$50,$C$8-($C$8*$S$8),$C$8)</f>
        <v>0.2</v>
      </c>
      <c r="U88" s="272" t="str">
        <f>IF($L88='4 FORMULAS'!$D$52,$D$86-($D$86*$S$86),$D$86)</f>
        <v/>
      </c>
      <c r="V88" s="722"/>
      <c r="W88" s="725"/>
      <c r="X88" s="323"/>
      <c r="Y88" s="31"/>
      <c r="Z88" s="268"/>
      <c r="AA88" s="269"/>
      <c r="AB88" s="269"/>
    </row>
    <row r="89" spans="1:28" ht="95.1" customHeight="1" thickBot="1" x14ac:dyDescent="0.3">
      <c r="A89" s="707"/>
      <c r="B89" s="711"/>
      <c r="C89" s="682"/>
      <c r="D89" s="685"/>
      <c r="E89" s="316">
        <v>4</v>
      </c>
      <c r="F89" s="297"/>
      <c r="G89" s="193"/>
      <c r="H89" s="193"/>
      <c r="I89" s="264" t="str">
        <f t="shared" si="2"/>
        <v xml:space="preserve">  </v>
      </c>
      <c r="J89" s="193"/>
      <c r="K89" s="272" t="str">
        <f>+IFERROR(VLOOKUP($J89,'4 FORMULAS'!$B$50:$C$52,2,0),"")</f>
        <v/>
      </c>
      <c r="L89" s="272" t="str">
        <f>+IFERROR(VLOOKUP($J89,'4 FORMULAS'!$B$50:$D$52,3,0),"")</f>
        <v/>
      </c>
      <c r="M89" s="317"/>
      <c r="N89" s="318" t="str">
        <f>+IFERROR(VLOOKUP($M89,'4 FORMULAS'!$B$53:$C$54,2,0),"")</f>
        <v/>
      </c>
      <c r="O89" s="319"/>
      <c r="P89" s="319"/>
      <c r="Q89" s="319"/>
      <c r="R89" s="319"/>
      <c r="S89" s="272" t="str">
        <f t="shared" si="3"/>
        <v/>
      </c>
      <c r="T89" s="272">
        <f>IF($L89='4 FORMULAS'!$D$50,$C$8-($C$8*$S$8),$C$8)</f>
        <v>0.2</v>
      </c>
      <c r="U89" s="272" t="str">
        <f>IF($L89='4 FORMULAS'!$D$52,$D$86-($D$86*$S$86),$D$86)</f>
        <v/>
      </c>
      <c r="V89" s="722"/>
      <c r="W89" s="725"/>
      <c r="X89" s="323"/>
      <c r="Y89" s="31"/>
      <c r="Z89" s="268"/>
      <c r="AA89" s="269"/>
      <c r="AB89" s="269"/>
    </row>
    <row r="90" spans="1:28" ht="95.1" customHeight="1" thickBot="1" x14ac:dyDescent="0.3">
      <c r="A90" s="707"/>
      <c r="B90" s="711"/>
      <c r="C90" s="682"/>
      <c r="D90" s="685"/>
      <c r="E90" s="316">
        <v>5</v>
      </c>
      <c r="F90" s="297"/>
      <c r="G90" s="193"/>
      <c r="H90" s="193"/>
      <c r="I90" s="264" t="str">
        <f t="shared" si="2"/>
        <v xml:space="preserve">  </v>
      </c>
      <c r="J90" s="193"/>
      <c r="K90" s="272" t="str">
        <f>+IFERROR(VLOOKUP($J90,'4 FORMULAS'!$B$50:$C$52,2,0),"")</f>
        <v/>
      </c>
      <c r="L90" s="272" t="str">
        <f>+IFERROR(VLOOKUP($J90,'4 FORMULAS'!$B$50:$D$52,3,0),"")</f>
        <v/>
      </c>
      <c r="M90" s="317"/>
      <c r="N90" s="318" t="str">
        <f>+IFERROR(VLOOKUP($M90,'4 FORMULAS'!$B$53:$C$54,2,0),"")</f>
        <v/>
      </c>
      <c r="O90" s="319"/>
      <c r="P90" s="319"/>
      <c r="Q90" s="319"/>
      <c r="R90" s="319"/>
      <c r="S90" s="272" t="str">
        <f t="shared" si="3"/>
        <v/>
      </c>
      <c r="T90" s="272">
        <f>IF($L90='4 FORMULAS'!$D$50,$C$8-($C$8*$S$8),$C$8)</f>
        <v>0.2</v>
      </c>
      <c r="U90" s="272" t="str">
        <f>IF($L90='4 FORMULAS'!$D$52,$D$86-($D$86*$S$86),$D$86)</f>
        <v/>
      </c>
      <c r="V90" s="722"/>
      <c r="W90" s="725"/>
      <c r="X90" s="323"/>
      <c r="Y90" s="31"/>
      <c r="Z90" s="268"/>
      <c r="AA90" s="269"/>
      <c r="AB90" s="269"/>
    </row>
    <row r="91" spans="1:28" ht="95.1" customHeight="1" thickBot="1" x14ac:dyDescent="0.3">
      <c r="A91" s="708"/>
      <c r="B91" s="712"/>
      <c r="C91" s="683"/>
      <c r="D91" s="686"/>
      <c r="E91" s="320">
        <v>6</v>
      </c>
      <c r="F91" s="300"/>
      <c r="G91" s="194"/>
      <c r="H91" s="194"/>
      <c r="I91" s="264" t="str">
        <f t="shared" si="2"/>
        <v xml:space="preserve">  </v>
      </c>
      <c r="J91" s="193"/>
      <c r="K91" s="272" t="str">
        <f>+IFERROR(VLOOKUP($J91,'4 FORMULAS'!$B$50:$C$52,2,0),"")</f>
        <v/>
      </c>
      <c r="L91" s="272" t="str">
        <f>+IFERROR(VLOOKUP($J91,'4 FORMULAS'!$B$50:$D$52,3,0),"")</f>
        <v/>
      </c>
      <c r="M91" s="317"/>
      <c r="N91" s="318" t="str">
        <f>+IFERROR(VLOOKUP($M91,'4 FORMULAS'!$B$53:$C$54,2,0),"")</f>
        <v/>
      </c>
      <c r="O91" s="319"/>
      <c r="P91" s="319"/>
      <c r="Q91" s="319"/>
      <c r="R91" s="319"/>
      <c r="S91" s="272" t="str">
        <f t="shared" si="3"/>
        <v/>
      </c>
      <c r="T91" s="272">
        <f>IF($L91='4 FORMULAS'!$D$50,$C$8-($C$8*$S$8),$C$8)</f>
        <v>0.2</v>
      </c>
      <c r="U91" s="272" t="str">
        <f>IF($L91='4 FORMULAS'!$D$52,$D$86-($D$86*$S$86),$D$86)</f>
        <v/>
      </c>
      <c r="V91" s="723"/>
      <c r="W91" s="726"/>
      <c r="X91" s="323"/>
      <c r="Y91" s="31"/>
    </row>
    <row r="92" spans="1:28" ht="95.1" customHeight="1" thickBot="1" x14ac:dyDescent="0.3">
      <c r="A92" s="705" t="e">
        <f>'2 MAPA FINAL'!#REF!</f>
        <v>#REF!</v>
      </c>
      <c r="B92" s="709" t="e">
        <f>+'2 MAPA FINAL'!#REF!</f>
        <v>#REF!</v>
      </c>
      <c r="C92" s="681" t="str">
        <f>+'3 FORMULA PROBABILIDADES'!E23</f>
        <v/>
      </c>
      <c r="D92" s="684" t="str">
        <f>+'3 FORMULA PROBABILIDADES'!M23</f>
        <v/>
      </c>
      <c r="E92" s="321">
        <v>1</v>
      </c>
      <c r="F92" s="298"/>
      <c r="G92" s="45"/>
      <c r="H92" s="45"/>
      <c r="I92" s="264" t="str">
        <f t="shared" si="2"/>
        <v xml:space="preserve">  </v>
      </c>
      <c r="J92" s="193"/>
      <c r="K92" s="272" t="str">
        <f>+IFERROR(VLOOKUP($J92,'4 FORMULAS'!$B$50:$C$52,2,0),"")</f>
        <v/>
      </c>
      <c r="L92" s="272" t="str">
        <f>+IFERROR(VLOOKUP($J92,'4 FORMULAS'!$B$50:$D$52,3,0),"")</f>
        <v/>
      </c>
      <c r="M92" s="317"/>
      <c r="N92" s="318" t="str">
        <f>+IFERROR(VLOOKUP($M92,'4 FORMULAS'!$B$53:$C$54,2,0),"")</f>
        <v/>
      </c>
      <c r="O92" s="319"/>
      <c r="P92" s="319"/>
      <c r="Q92" s="319"/>
      <c r="R92" s="319"/>
      <c r="S92" s="272" t="str">
        <f t="shared" si="3"/>
        <v/>
      </c>
      <c r="T92" s="272">
        <f>IF($L92='4 FORMULAS'!$D$50,$C$8-($C$8*$S$8),$C$8)</f>
        <v>0.2</v>
      </c>
      <c r="U92" s="301" t="str">
        <f>IF($L92='4 FORMULAS'!$D$52,D92-(D92*S92),D92)</f>
        <v/>
      </c>
      <c r="V92" s="721">
        <f>+IF(T97="","",T97)</f>
        <v>0.2</v>
      </c>
      <c r="W92" s="724">
        <f>+IF(U97="","",U97)</f>
        <v>0</v>
      </c>
      <c r="X92" s="323"/>
      <c r="Y92" s="31"/>
      <c r="Z92" s="268"/>
      <c r="AA92" s="269"/>
      <c r="AB92" s="269"/>
    </row>
    <row r="93" spans="1:28" ht="95.1" customHeight="1" thickBot="1" x14ac:dyDescent="0.3">
      <c r="A93" s="707"/>
      <c r="B93" s="711"/>
      <c r="C93" s="682"/>
      <c r="D93" s="685"/>
      <c r="E93" s="316">
        <v>2</v>
      </c>
      <c r="F93" s="297"/>
      <c r="G93" s="193"/>
      <c r="H93" s="193"/>
      <c r="I93" s="264" t="str">
        <f t="shared" si="2"/>
        <v xml:space="preserve">  </v>
      </c>
      <c r="J93" s="193"/>
      <c r="K93" s="272" t="str">
        <f>+IFERROR(VLOOKUP($J93,'4 FORMULAS'!$B$50:$C$52,2,0),"")</f>
        <v/>
      </c>
      <c r="L93" s="272" t="str">
        <f>+IFERROR(VLOOKUP($J93,'4 FORMULAS'!$B$50:$D$52,3,0),"")</f>
        <v/>
      </c>
      <c r="M93" s="317"/>
      <c r="N93" s="318" t="str">
        <f>+IFERROR(VLOOKUP($M93,'4 FORMULAS'!$B$53:$C$54,2,0),"")</f>
        <v/>
      </c>
      <c r="O93" s="319"/>
      <c r="P93" s="319"/>
      <c r="Q93" s="319"/>
      <c r="R93" s="319"/>
      <c r="S93" s="272" t="str">
        <f t="shared" si="3"/>
        <v/>
      </c>
      <c r="T93" s="272">
        <f>IF($L93='4 FORMULAS'!$D$50,$C$8-($C$8*$S$8),$C$8)</f>
        <v>0.2</v>
      </c>
      <c r="U93" s="272">
        <f>IF($L93='4 FORMULAS'!$D$52,D93-(D93*S93),D93)</f>
        <v>0</v>
      </c>
      <c r="V93" s="722"/>
      <c r="W93" s="725"/>
      <c r="X93" s="323"/>
      <c r="Y93" s="31"/>
      <c r="Z93" s="268"/>
      <c r="AA93" s="269"/>
      <c r="AB93" s="269"/>
    </row>
    <row r="94" spans="1:28" ht="95.1" customHeight="1" thickBot="1" x14ac:dyDescent="0.3">
      <c r="A94" s="707"/>
      <c r="B94" s="711"/>
      <c r="C94" s="682"/>
      <c r="D94" s="685"/>
      <c r="E94" s="316">
        <v>3</v>
      </c>
      <c r="F94" s="297"/>
      <c r="G94" s="193"/>
      <c r="H94" s="193"/>
      <c r="I94" s="264" t="str">
        <f t="shared" si="2"/>
        <v xml:space="preserve">  </v>
      </c>
      <c r="J94" s="193"/>
      <c r="K94" s="272" t="str">
        <f>+IFERROR(VLOOKUP($J94,'4 FORMULAS'!$B$50:$C$52,2,0),"")</f>
        <v/>
      </c>
      <c r="L94" s="272" t="str">
        <f>+IFERROR(VLOOKUP($J94,'4 FORMULAS'!$B$50:$D$52,3,0),"")</f>
        <v/>
      </c>
      <c r="M94" s="317"/>
      <c r="N94" s="318" t="str">
        <f>+IFERROR(VLOOKUP($M94,'4 FORMULAS'!$B$53:$C$54,2,0),"")</f>
        <v/>
      </c>
      <c r="O94" s="319"/>
      <c r="P94" s="319"/>
      <c r="Q94" s="319"/>
      <c r="R94" s="319"/>
      <c r="S94" s="272" t="str">
        <f t="shared" si="3"/>
        <v/>
      </c>
      <c r="T94" s="272">
        <f>IF($L94='4 FORMULAS'!$D$50,$C$8-($C$8*$S$8),$C$8)</f>
        <v>0.2</v>
      </c>
      <c r="U94" s="272">
        <f>IF($L94='4 FORMULAS'!$D$52,D94-(D94*S94),D94)</f>
        <v>0</v>
      </c>
      <c r="V94" s="722"/>
      <c r="W94" s="725"/>
      <c r="X94" s="323"/>
      <c r="Y94" s="31"/>
      <c r="Z94" s="268"/>
      <c r="AA94" s="269"/>
      <c r="AB94" s="269"/>
    </row>
    <row r="95" spans="1:28" ht="95.1" customHeight="1" thickBot="1" x14ac:dyDescent="0.3">
      <c r="A95" s="707"/>
      <c r="B95" s="711"/>
      <c r="C95" s="682"/>
      <c r="D95" s="685"/>
      <c r="E95" s="316">
        <v>4</v>
      </c>
      <c r="F95" s="297"/>
      <c r="G95" s="193"/>
      <c r="H95" s="193"/>
      <c r="I95" s="264" t="str">
        <f t="shared" si="2"/>
        <v xml:space="preserve">  </v>
      </c>
      <c r="J95" s="193"/>
      <c r="K95" s="272" t="str">
        <f>+IFERROR(VLOOKUP($J95,'4 FORMULAS'!$B$50:$C$52,2,0),"")</f>
        <v/>
      </c>
      <c r="L95" s="272" t="str">
        <f>+IFERROR(VLOOKUP($J95,'4 FORMULAS'!$B$50:$D$52,3,0),"")</f>
        <v/>
      </c>
      <c r="M95" s="317"/>
      <c r="N95" s="318" t="str">
        <f>+IFERROR(VLOOKUP($M95,'4 FORMULAS'!$B$53:$C$54,2,0),"")</f>
        <v/>
      </c>
      <c r="O95" s="319"/>
      <c r="P95" s="319"/>
      <c r="Q95" s="319"/>
      <c r="R95" s="319"/>
      <c r="S95" s="272" t="str">
        <f t="shared" si="3"/>
        <v/>
      </c>
      <c r="T95" s="272">
        <f>IF($L95='4 FORMULAS'!$D$50,$C$8-($C$8*$S$8),$C$8)</f>
        <v>0.2</v>
      </c>
      <c r="U95" s="272">
        <f>IF($L95='4 FORMULAS'!$D$52,D95-(D95*S95),D95)</f>
        <v>0</v>
      </c>
      <c r="V95" s="722"/>
      <c r="W95" s="725"/>
      <c r="X95" s="323"/>
      <c r="Y95" s="31"/>
      <c r="Z95" s="268"/>
      <c r="AA95" s="269"/>
      <c r="AB95" s="269"/>
    </row>
    <row r="96" spans="1:28" ht="95.1" customHeight="1" thickBot="1" x14ac:dyDescent="0.3">
      <c r="A96" s="707"/>
      <c r="B96" s="711"/>
      <c r="C96" s="682"/>
      <c r="D96" s="685"/>
      <c r="E96" s="316">
        <v>5</v>
      </c>
      <c r="F96" s="297"/>
      <c r="G96" s="193"/>
      <c r="H96" s="193"/>
      <c r="I96" s="264" t="str">
        <f t="shared" si="2"/>
        <v xml:space="preserve">  </v>
      </c>
      <c r="J96" s="193"/>
      <c r="K96" s="272" t="str">
        <f>+IFERROR(VLOOKUP($J96,'4 FORMULAS'!$B$50:$C$52,2,0),"")</f>
        <v/>
      </c>
      <c r="L96" s="272" t="str">
        <f>+IFERROR(VLOOKUP($J96,'4 FORMULAS'!$B$50:$D$52,3,0),"")</f>
        <v/>
      </c>
      <c r="M96" s="317"/>
      <c r="N96" s="318" t="str">
        <f>+IFERROR(VLOOKUP($M96,'4 FORMULAS'!$B$53:$C$54,2,0),"")</f>
        <v/>
      </c>
      <c r="O96" s="319"/>
      <c r="P96" s="319"/>
      <c r="Q96" s="319"/>
      <c r="R96" s="319"/>
      <c r="S96" s="272" t="str">
        <f t="shared" si="3"/>
        <v/>
      </c>
      <c r="T96" s="272">
        <f>IF($L96='4 FORMULAS'!$D$50,$C$8-($C$8*$S$8),$C$8)</f>
        <v>0.2</v>
      </c>
      <c r="U96" s="272">
        <f>IF($L96='4 FORMULAS'!$D$52,D96-(D96*S96),D96)</f>
        <v>0</v>
      </c>
      <c r="V96" s="722"/>
      <c r="W96" s="725"/>
      <c r="X96" s="323"/>
      <c r="Y96" s="31"/>
      <c r="Z96" s="268"/>
      <c r="AA96" s="269"/>
      <c r="AB96" s="269"/>
    </row>
    <row r="97" spans="1:28" ht="95.1" customHeight="1" thickBot="1" x14ac:dyDescent="0.3">
      <c r="A97" s="708"/>
      <c r="B97" s="712"/>
      <c r="C97" s="683"/>
      <c r="D97" s="686"/>
      <c r="E97" s="320">
        <v>6</v>
      </c>
      <c r="F97" s="300"/>
      <c r="G97" s="194"/>
      <c r="H97" s="194"/>
      <c r="I97" s="264" t="str">
        <f t="shared" si="2"/>
        <v xml:space="preserve">  </v>
      </c>
      <c r="J97" s="193"/>
      <c r="K97" s="272" t="str">
        <f>+IFERROR(VLOOKUP($J97,'4 FORMULAS'!$B$50:$C$52,2,0),"")</f>
        <v/>
      </c>
      <c r="L97" s="272" t="str">
        <f>+IFERROR(VLOOKUP($J97,'4 FORMULAS'!$B$50:$D$52,3,0),"")</f>
        <v/>
      </c>
      <c r="M97" s="317"/>
      <c r="N97" s="318" t="str">
        <f>+IFERROR(VLOOKUP($M97,'4 FORMULAS'!$B$53:$C$54,2,0),"")</f>
        <v/>
      </c>
      <c r="O97" s="319"/>
      <c r="P97" s="319"/>
      <c r="Q97" s="319"/>
      <c r="R97" s="319"/>
      <c r="S97" s="272" t="str">
        <f t="shared" si="3"/>
        <v/>
      </c>
      <c r="T97" s="272">
        <f>IF($L97='4 FORMULAS'!$D$50,$C$8-($C$8*$S$8),$C$8)</f>
        <v>0.2</v>
      </c>
      <c r="U97" s="272">
        <f>IF($L97='4 FORMULAS'!$D$52,D97-(D97*S97),D97)</f>
        <v>0</v>
      </c>
      <c r="V97" s="723"/>
      <c r="W97" s="726"/>
      <c r="X97" s="323"/>
      <c r="Y97" s="31"/>
    </row>
    <row r="98" spans="1:28" ht="95.1" customHeight="1" thickBot="1" x14ac:dyDescent="0.3">
      <c r="A98" s="705" t="e">
        <f>'2 MAPA FINAL'!#REF!</f>
        <v>#REF!</v>
      </c>
      <c r="B98" s="709" t="e">
        <f>+'2 MAPA FINAL'!#REF!</f>
        <v>#REF!</v>
      </c>
      <c r="C98" s="681" t="str">
        <f>+'3 FORMULA PROBABILIDADES'!E24</f>
        <v/>
      </c>
      <c r="D98" s="684" t="str">
        <f>+'3 FORMULA PROBABILIDADES'!M24</f>
        <v/>
      </c>
      <c r="E98" s="321">
        <v>1</v>
      </c>
      <c r="F98" s="298"/>
      <c r="G98" s="45"/>
      <c r="H98" s="45"/>
      <c r="I98" s="264" t="str">
        <f t="shared" si="2"/>
        <v xml:space="preserve">  </v>
      </c>
      <c r="J98" s="193"/>
      <c r="K98" s="272" t="str">
        <f>+IFERROR(VLOOKUP($J98,'4 FORMULAS'!$B$50:$C$52,2,0),"")</f>
        <v/>
      </c>
      <c r="L98" s="272" t="str">
        <f>+IFERROR(VLOOKUP($J98,'4 FORMULAS'!$B$50:$D$52,3,0),"")</f>
        <v/>
      </c>
      <c r="M98" s="317"/>
      <c r="N98" s="318" t="str">
        <f>+IFERROR(VLOOKUP($M98,'4 FORMULAS'!$B$53:$C$54,2,0),"")</f>
        <v/>
      </c>
      <c r="O98" s="319"/>
      <c r="P98" s="319"/>
      <c r="Q98" s="319"/>
      <c r="R98" s="319"/>
      <c r="S98" s="272" t="str">
        <f t="shared" si="3"/>
        <v/>
      </c>
      <c r="T98" s="272">
        <f>IF($L98='4 FORMULAS'!$D$50,$C$8-($C$8*$S$8),$C$8)</f>
        <v>0.2</v>
      </c>
      <c r="U98" s="272" t="str">
        <f>IF($L98='4 FORMULAS'!$D$52,D98-(D98*S98),D98)</f>
        <v/>
      </c>
      <c r="V98" s="721">
        <f>+IF(T103="","",T103)</f>
        <v>0.2</v>
      </c>
      <c r="W98" s="724">
        <f>+IF(U103="","",U103)</f>
        <v>0</v>
      </c>
      <c r="X98" s="323"/>
      <c r="Y98" s="31"/>
      <c r="Z98" s="268"/>
      <c r="AA98" s="269"/>
      <c r="AB98" s="269"/>
    </row>
    <row r="99" spans="1:28" ht="95.1" customHeight="1" thickBot="1" x14ac:dyDescent="0.3">
      <c r="A99" s="707"/>
      <c r="B99" s="711"/>
      <c r="C99" s="682"/>
      <c r="D99" s="685"/>
      <c r="E99" s="316">
        <v>2</v>
      </c>
      <c r="F99" s="297"/>
      <c r="G99" s="193"/>
      <c r="H99" s="193"/>
      <c r="I99" s="264" t="str">
        <f t="shared" si="2"/>
        <v xml:space="preserve">  </v>
      </c>
      <c r="J99" s="193"/>
      <c r="K99" s="272" t="str">
        <f>+IFERROR(VLOOKUP($J99,'4 FORMULAS'!$B$50:$C$52,2,0),"")</f>
        <v/>
      </c>
      <c r="L99" s="272" t="str">
        <f>+IFERROR(VLOOKUP($J99,'4 FORMULAS'!$B$50:$D$52,3,0),"")</f>
        <v/>
      </c>
      <c r="M99" s="317"/>
      <c r="N99" s="318" t="str">
        <f>+IFERROR(VLOOKUP($M99,'4 FORMULAS'!$B$53:$C$54,2,0),"")</f>
        <v/>
      </c>
      <c r="O99" s="319"/>
      <c r="P99" s="319"/>
      <c r="Q99" s="319"/>
      <c r="R99" s="319"/>
      <c r="S99" s="272" t="str">
        <f t="shared" si="3"/>
        <v/>
      </c>
      <c r="T99" s="272">
        <f>IF($L99='4 FORMULAS'!$D$50,$C$8-($C$8*$S$8),$C$8)</f>
        <v>0.2</v>
      </c>
      <c r="U99" s="272">
        <f>IF($L99='4 FORMULAS'!$D$52,D99-(D99*S99),D99)</f>
        <v>0</v>
      </c>
      <c r="V99" s="722"/>
      <c r="W99" s="725"/>
      <c r="X99" s="323"/>
      <c r="Y99" s="31"/>
      <c r="Z99" s="268"/>
      <c r="AA99" s="269"/>
      <c r="AB99" s="269"/>
    </row>
    <row r="100" spans="1:28" ht="95.1" customHeight="1" thickBot="1" x14ac:dyDescent="0.3">
      <c r="A100" s="707"/>
      <c r="B100" s="711"/>
      <c r="C100" s="682"/>
      <c r="D100" s="685"/>
      <c r="E100" s="316">
        <v>3</v>
      </c>
      <c r="F100" s="297"/>
      <c r="G100" s="193"/>
      <c r="H100" s="193"/>
      <c r="I100" s="264" t="str">
        <f t="shared" si="2"/>
        <v xml:space="preserve">  </v>
      </c>
      <c r="J100" s="193"/>
      <c r="K100" s="272" t="str">
        <f>+IFERROR(VLOOKUP($J100,'4 FORMULAS'!$B$50:$C$52,2,0),"")</f>
        <v/>
      </c>
      <c r="L100" s="272" t="str">
        <f>+IFERROR(VLOOKUP($J100,'4 FORMULAS'!$B$50:$D$52,3,0),"")</f>
        <v/>
      </c>
      <c r="M100" s="317"/>
      <c r="N100" s="318" t="str">
        <f>+IFERROR(VLOOKUP($M100,'4 FORMULAS'!$B$53:$C$54,2,0),"")</f>
        <v/>
      </c>
      <c r="O100" s="319"/>
      <c r="P100" s="319"/>
      <c r="Q100" s="319"/>
      <c r="R100" s="319"/>
      <c r="S100" s="272" t="str">
        <f t="shared" si="3"/>
        <v/>
      </c>
      <c r="T100" s="272">
        <f>IF($L100='4 FORMULAS'!$D$50,$C$8-($C$8*$S$8),$C$8)</f>
        <v>0.2</v>
      </c>
      <c r="U100" s="272">
        <f>IF($L100='4 FORMULAS'!$D$52,D100-(D100*S100),D100)</f>
        <v>0</v>
      </c>
      <c r="V100" s="722"/>
      <c r="W100" s="725"/>
      <c r="X100" s="323"/>
      <c r="Y100" s="31"/>
      <c r="Z100" s="268"/>
      <c r="AA100" s="269"/>
      <c r="AB100" s="269"/>
    </row>
    <row r="101" spans="1:28" ht="95.1" customHeight="1" thickBot="1" x14ac:dyDescent="0.3">
      <c r="A101" s="707"/>
      <c r="B101" s="711"/>
      <c r="C101" s="682"/>
      <c r="D101" s="685"/>
      <c r="E101" s="316">
        <v>4</v>
      </c>
      <c r="F101" s="297"/>
      <c r="G101" s="193"/>
      <c r="H101" s="193"/>
      <c r="I101" s="264" t="str">
        <f t="shared" si="2"/>
        <v xml:space="preserve">  </v>
      </c>
      <c r="J101" s="193"/>
      <c r="K101" s="272" t="str">
        <f>+IFERROR(VLOOKUP($J101,'4 FORMULAS'!$B$50:$C$52,2,0),"")</f>
        <v/>
      </c>
      <c r="L101" s="272" t="str">
        <f>+IFERROR(VLOOKUP($J101,'4 FORMULAS'!$B$50:$D$52,3,0),"")</f>
        <v/>
      </c>
      <c r="M101" s="317"/>
      <c r="N101" s="318" t="str">
        <f>+IFERROR(VLOOKUP($M101,'4 FORMULAS'!$B$53:$C$54,2,0),"")</f>
        <v/>
      </c>
      <c r="O101" s="319"/>
      <c r="P101" s="319"/>
      <c r="Q101" s="319"/>
      <c r="R101" s="319"/>
      <c r="S101" s="272" t="str">
        <f t="shared" si="3"/>
        <v/>
      </c>
      <c r="T101" s="272">
        <f>IF($L101='4 FORMULAS'!$D$50,$C$8-($C$8*$S$8),$C$8)</f>
        <v>0.2</v>
      </c>
      <c r="U101" s="272">
        <f>IF($L101='4 FORMULAS'!$D$52,D101-(D101*S101),D101)</f>
        <v>0</v>
      </c>
      <c r="V101" s="722"/>
      <c r="W101" s="725"/>
      <c r="X101" s="323"/>
      <c r="Y101" s="31"/>
      <c r="Z101" s="268"/>
      <c r="AA101" s="269"/>
      <c r="AB101" s="269"/>
    </row>
    <row r="102" spans="1:28" ht="95.1" customHeight="1" thickBot="1" x14ac:dyDescent="0.3">
      <c r="A102" s="707"/>
      <c r="B102" s="711"/>
      <c r="C102" s="682"/>
      <c r="D102" s="685"/>
      <c r="E102" s="316">
        <v>5</v>
      </c>
      <c r="F102" s="297"/>
      <c r="G102" s="193"/>
      <c r="H102" s="193"/>
      <c r="I102" s="264" t="str">
        <f t="shared" si="2"/>
        <v xml:space="preserve">  </v>
      </c>
      <c r="J102" s="193"/>
      <c r="K102" s="272" t="str">
        <f>+IFERROR(VLOOKUP($J102,'4 FORMULAS'!$B$50:$C$52,2,0),"")</f>
        <v/>
      </c>
      <c r="L102" s="272" t="str">
        <f>+IFERROR(VLOOKUP($J102,'4 FORMULAS'!$B$50:$D$52,3,0),"")</f>
        <v/>
      </c>
      <c r="M102" s="317"/>
      <c r="N102" s="318" t="str">
        <f>+IFERROR(VLOOKUP($M102,'4 FORMULAS'!$B$53:$C$54,2,0),"")</f>
        <v/>
      </c>
      <c r="O102" s="319"/>
      <c r="P102" s="319"/>
      <c r="Q102" s="319"/>
      <c r="R102" s="319"/>
      <c r="S102" s="272" t="str">
        <f t="shared" si="3"/>
        <v/>
      </c>
      <c r="T102" s="272">
        <f>IF($L102='4 FORMULAS'!$D$50,$C$8-($C$8*$S$8),$C$8)</f>
        <v>0.2</v>
      </c>
      <c r="U102" s="272">
        <f>IF($L102='4 FORMULAS'!$D$52,D102-(D102*S102),D102)</f>
        <v>0</v>
      </c>
      <c r="V102" s="722"/>
      <c r="W102" s="725"/>
      <c r="X102" s="323"/>
      <c r="Y102" s="31"/>
      <c r="Z102" s="268"/>
      <c r="AA102" s="269"/>
      <c r="AB102" s="269"/>
    </row>
    <row r="103" spans="1:28" ht="95.1" customHeight="1" thickBot="1" x14ac:dyDescent="0.3">
      <c r="A103" s="708"/>
      <c r="B103" s="712"/>
      <c r="C103" s="683"/>
      <c r="D103" s="686"/>
      <c r="E103" s="320">
        <v>6</v>
      </c>
      <c r="F103" s="300"/>
      <c r="G103" s="194"/>
      <c r="H103" s="194"/>
      <c r="I103" s="264" t="str">
        <f t="shared" si="2"/>
        <v xml:space="preserve">  </v>
      </c>
      <c r="J103" s="193"/>
      <c r="K103" s="272" t="str">
        <f>+IFERROR(VLOOKUP($J103,'4 FORMULAS'!$B$50:$C$52,2,0),"")</f>
        <v/>
      </c>
      <c r="L103" s="272" t="str">
        <f>+IFERROR(VLOOKUP($J103,'4 FORMULAS'!$B$50:$D$52,3,0),"")</f>
        <v/>
      </c>
      <c r="M103" s="317"/>
      <c r="N103" s="318" t="str">
        <f>+IFERROR(VLOOKUP($M103,'4 FORMULAS'!$B$53:$C$54,2,0),"")</f>
        <v/>
      </c>
      <c r="O103" s="319"/>
      <c r="P103" s="319"/>
      <c r="Q103" s="319"/>
      <c r="R103" s="319"/>
      <c r="S103" s="272" t="str">
        <f t="shared" si="3"/>
        <v/>
      </c>
      <c r="T103" s="272">
        <f>IF($L103='4 FORMULAS'!$D$50,$C$8-($C$8*$S$8),$C$8)</f>
        <v>0.2</v>
      </c>
      <c r="U103" s="272">
        <f>IF($L103='4 FORMULAS'!$D$52,D103-(D103*S103),D103)</f>
        <v>0</v>
      </c>
      <c r="V103" s="723"/>
      <c r="W103" s="726"/>
      <c r="X103" s="323"/>
      <c r="Y103" s="31"/>
    </row>
    <row r="104" spans="1:28" ht="95.1" customHeight="1" thickBot="1" x14ac:dyDescent="0.3">
      <c r="A104" s="705" t="e">
        <f>'2 MAPA FINAL'!#REF!</f>
        <v>#REF!</v>
      </c>
      <c r="B104" s="709" t="e">
        <f>+'2 MAPA FINAL'!#REF!</f>
        <v>#REF!</v>
      </c>
      <c r="C104" s="681" t="str">
        <f>+'3 FORMULA PROBABILIDADES'!E25</f>
        <v/>
      </c>
      <c r="D104" s="684" t="str">
        <f>+'3 FORMULA PROBABILIDADES'!M25</f>
        <v/>
      </c>
      <c r="E104" s="321">
        <v>1</v>
      </c>
      <c r="F104" s="298"/>
      <c r="G104" s="45"/>
      <c r="H104" s="45"/>
      <c r="I104" s="264" t="str">
        <f t="shared" si="2"/>
        <v xml:space="preserve">  </v>
      </c>
      <c r="J104" s="193"/>
      <c r="K104" s="272" t="str">
        <f>+IFERROR(VLOOKUP($J104,'4 FORMULAS'!$B$50:$C$52,2,0),"")</f>
        <v/>
      </c>
      <c r="L104" s="272" t="str">
        <f>+IFERROR(VLOOKUP($J104,'4 FORMULAS'!$B$50:$D$52,3,0),"")</f>
        <v/>
      </c>
      <c r="M104" s="317"/>
      <c r="N104" s="318" t="str">
        <f>+IFERROR(VLOOKUP($M104,'4 FORMULAS'!$B$53:$C$54,2,0),"")</f>
        <v/>
      </c>
      <c r="O104" s="319"/>
      <c r="P104" s="319"/>
      <c r="Q104" s="319"/>
      <c r="R104" s="319"/>
      <c r="S104" s="272" t="str">
        <f t="shared" si="3"/>
        <v/>
      </c>
      <c r="T104" s="272">
        <f>IF($L104='4 FORMULAS'!$D$50,$C$8-($C$8*$S$8),$C$8)</f>
        <v>0.2</v>
      </c>
      <c r="U104" s="272" t="str">
        <f>IF($L104='4 FORMULAS'!$D$52,D104-(D104*S104),D104)</f>
        <v/>
      </c>
      <c r="V104" s="721">
        <f>+IF(T109="","",T109)</f>
        <v>0.2</v>
      </c>
      <c r="W104" s="724">
        <f>+IF(U109="","",U109)</f>
        <v>0</v>
      </c>
      <c r="X104" s="323"/>
      <c r="Y104" s="31"/>
      <c r="Z104" s="268"/>
      <c r="AA104" s="269"/>
      <c r="AB104" s="269"/>
    </row>
    <row r="105" spans="1:28" ht="95.1" customHeight="1" thickBot="1" x14ac:dyDescent="0.3">
      <c r="A105" s="706"/>
      <c r="B105" s="710"/>
      <c r="C105" s="713"/>
      <c r="D105" s="714"/>
      <c r="E105" s="316">
        <v>2</v>
      </c>
      <c r="F105" s="296"/>
      <c r="G105" s="292"/>
      <c r="H105" s="292"/>
      <c r="I105" s="264" t="str">
        <f t="shared" si="2"/>
        <v xml:space="preserve">  </v>
      </c>
      <c r="J105" s="193"/>
      <c r="K105" s="272" t="str">
        <f>+IFERROR(VLOOKUP($J105,'4 FORMULAS'!$B$50:$C$52,2,0),"")</f>
        <v/>
      </c>
      <c r="L105" s="272" t="str">
        <f>+IFERROR(VLOOKUP($J105,'4 FORMULAS'!$B$50:$D$52,3,0),"")</f>
        <v/>
      </c>
      <c r="M105" s="317"/>
      <c r="N105" s="318" t="str">
        <f>+IFERROR(VLOOKUP($M105,'4 FORMULAS'!$B$53:$C$54,2,0),"")</f>
        <v/>
      </c>
      <c r="O105" s="319"/>
      <c r="P105" s="319"/>
      <c r="Q105" s="319"/>
      <c r="R105" s="319"/>
      <c r="S105" s="272" t="str">
        <f t="shared" si="3"/>
        <v/>
      </c>
      <c r="T105" s="272">
        <f>IF($L105='4 FORMULAS'!$D$50,$C$8-($C$8*$S$8),$C$8)</f>
        <v>0.2</v>
      </c>
      <c r="U105" s="272">
        <f>IF($L105='4 FORMULAS'!$D$52,D105-(D105*S105),D105)</f>
        <v>0</v>
      </c>
      <c r="V105" s="732"/>
      <c r="W105" s="733"/>
      <c r="X105" s="323"/>
      <c r="Y105" s="31"/>
      <c r="Z105" s="268"/>
      <c r="AA105" s="269"/>
      <c r="AB105" s="269"/>
    </row>
    <row r="106" spans="1:28" ht="95.1" customHeight="1" thickBot="1" x14ac:dyDescent="0.3">
      <c r="A106" s="706"/>
      <c r="B106" s="710"/>
      <c r="C106" s="713"/>
      <c r="D106" s="714"/>
      <c r="E106" s="316">
        <v>3</v>
      </c>
      <c r="F106" s="296"/>
      <c r="G106" s="292"/>
      <c r="H106" s="292"/>
      <c r="I106" s="264" t="str">
        <f t="shared" si="2"/>
        <v xml:space="preserve">  </v>
      </c>
      <c r="J106" s="193"/>
      <c r="K106" s="272" t="str">
        <f>+IFERROR(VLOOKUP($J106,'4 FORMULAS'!$B$50:$C$52,2,0),"")</f>
        <v/>
      </c>
      <c r="L106" s="272" t="str">
        <f>+IFERROR(VLOOKUP($J106,'4 FORMULAS'!$B$50:$D$52,3,0),"")</f>
        <v/>
      </c>
      <c r="M106" s="317"/>
      <c r="N106" s="318" t="str">
        <f>+IFERROR(VLOOKUP($M106,'4 FORMULAS'!$B$53:$C$54,2,0),"")</f>
        <v/>
      </c>
      <c r="O106" s="319"/>
      <c r="P106" s="319"/>
      <c r="Q106" s="319"/>
      <c r="R106" s="319"/>
      <c r="S106" s="272" t="str">
        <f t="shared" si="3"/>
        <v/>
      </c>
      <c r="T106" s="272">
        <f>IF($L106='4 FORMULAS'!$D$50,$C$8-($C$8*$S$8),$C$8)</f>
        <v>0.2</v>
      </c>
      <c r="U106" s="272">
        <f>IF($L106='4 FORMULAS'!$D$52,D106-(D106*S106),D106)</f>
        <v>0</v>
      </c>
      <c r="V106" s="732"/>
      <c r="W106" s="733"/>
      <c r="X106" s="323"/>
      <c r="Y106" s="31"/>
      <c r="Z106" s="268"/>
      <c r="AA106" s="269"/>
      <c r="AB106" s="269"/>
    </row>
    <row r="107" spans="1:28" ht="95.1" customHeight="1" thickBot="1" x14ac:dyDescent="0.3">
      <c r="A107" s="707"/>
      <c r="B107" s="711"/>
      <c r="C107" s="682"/>
      <c r="D107" s="685"/>
      <c r="E107" s="316">
        <v>4</v>
      </c>
      <c r="F107" s="297"/>
      <c r="G107" s="193"/>
      <c r="H107" s="193"/>
      <c r="I107" s="264" t="str">
        <f t="shared" si="2"/>
        <v xml:space="preserve">  </v>
      </c>
      <c r="J107" s="193"/>
      <c r="K107" s="272" t="str">
        <f>+IFERROR(VLOOKUP($J107,'4 FORMULAS'!$B$50:$C$52,2,0),"")</f>
        <v/>
      </c>
      <c r="L107" s="272" t="str">
        <f>+IFERROR(VLOOKUP($J107,'4 FORMULAS'!$B$50:$D$52,3,0),"")</f>
        <v/>
      </c>
      <c r="M107" s="317"/>
      <c r="N107" s="318" t="str">
        <f>+IFERROR(VLOOKUP($M107,'4 FORMULAS'!$B$53:$C$54,2,0),"")</f>
        <v/>
      </c>
      <c r="O107" s="319"/>
      <c r="P107" s="319"/>
      <c r="Q107" s="319"/>
      <c r="R107" s="319"/>
      <c r="S107" s="272" t="str">
        <f t="shared" si="3"/>
        <v/>
      </c>
      <c r="T107" s="272">
        <f>IF($L107='4 FORMULAS'!$D$50,$C$8-($C$8*$S$8),$C$8)</f>
        <v>0.2</v>
      </c>
      <c r="U107" s="272">
        <f>IF($L107='4 FORMULAS'!$D$52,D107-(D107*S107),D107)</f>
        <v>0</v>
      </c>
      <c r="V107" s="722"/>
      <c r="W107" s="725"/>
      <c r="X107" s="323"/>
      <c r="Y107" s="31"/>
      <c r="Z107" s="268"/>
      <c r="AA107" s="269"/>
      <c r="AB107" s="269"/>
    </row>
    <row r="108" spans="1:28" ht="95.1" customHeight="1" thickBot="1" x14ac:dyDescent="0.3">
      <c r="A108" s="707"/>
      <c r="B108" s="711"/>
      <c r="C108" s="682"/>
      <c r="D108" s="685"/>
      <c r="E108" s="316">
        <v>5</v>
      </c>
      <c r="F108" s="297"/>
      <c r="G108" s="193"/>
      <c r="H108" s="193"/>
      <c r="I108" s="264" t="str">
        <f t="shared" si="2"/>
        <v xml:space="preserve">  </v>
      </c>
      <c r="J108" s="193"/>
      <c r="K108" s="272" t="str">
        <f>+IFERROR(VLOOKUP($J108,'4 FORMULAS'!$B$50:$C$52,2,0),"")</f>
        <v/>
      </c>
      <c r="L108" s="272" t="str">
        <f>+IFERROR(VLOOKUP($J108,'4 FORMULAS'!$B$50:$D$52,3,0),"")</f>
        <v/>
      </c>
      <c r="M108" s="317"/>
      <c r="N108" s="318" t="str">
        <f>+IFERROR(VLOOKUP($M108,'4 FORMULAS'!$B$53:$C$54,2,0),"")</f>
        <v/>
      </c>
      <c r="O108" s="319"/>
      <c r="P108" s="319"/>
      <c r="Q108" s="319"/>
      <c r="R108" s="319"/>
      <c r="S108" s="272" t="str">
        <f t="shared" si="3"/>
        <v/>
      </c>
      <c r="T108" s="272">
        <f>IF($L108='4 FORMULAS'!$D$50,$C$8-($C$8*$S$8),$C$8)</f>
        <v>0.2</v>
      </c>
      <c r="U108" s="272">
        <f>IF($L108='4 FORMULAS'!$D$52,D108-(D108*S108),D108)</f>
        <v>0</v>
      </c>
      <c r="V108" s="722"/>
      <c r="W108" s="725"/>
      <c r="X108" s="323"/>
      <c r="Y108" s="31"/>
      <c r="Z108" s="268"/>
      <c r="AA108" s="269"/>
      <c r="AB108" s="269"/>
    </row>
    <row r="109" spans="1:28" ht="95.1" customHeight="1" thickBot="1" x14ac:dyDescent="0.3">
      <c r="A109" s="708"/>
      <c r="B109" s="712"/>
      <c r="C109" s="683"/>
      <c r="D109" s="686"/>
      <c r="E109" s="320">
        <v>6</v>
      </c>
      <c r="F109" s="300"/>
      <c r="G109" s="194"/>
      <c r="H109" s="194"/>
      <c r="I109" s="264" t="str">
        <f t="shared" si="2"/>
        <v xml:space="preserve">  </v>
      </c>
      <c r="J109" s="193"/>
      <c r="K109" s="272" t="str">
        <f>+IFERROR(VLOOKUP($J109,'4 FORMULAS'!$B$50:$C$52,2,0),"")</f>
        <v/>
      </c>
      <c r="L109" s="272" t="str">
        <f>+IFERROR(VLOOKUP($J109,'4 FORMULAS'!$B$50:$D$52,3,0),"")</f>
        <v/>
      </c>
      <c r="M109" s="317"/>
      <c r="N109" s="318" t="str">
        <f>+IFERROR(VLOOKUP($M109,'4 FORMULAS'!$B$53:$C$54,2,0),"")</f>
        <v/>
      </c>
      <c r="O109" s="319"/>
      <c r="P109" s="319"/>
      <c r="Q109" s="319"/>
      <c r="R109" s="319"/>
      <c r="S109" s="272" t="str">
        <f t="shared" si="3"/>
        <v/>
      </c>
      <c r="T109" s="272">
        <f>IF($L109='4 FORMULAS'!$D$50,$C$8-($C$8*$S$8),$C$8)</f>
        <v>0.2</v>
      </c>
      <c r="U109" s="272">
        <f>IF($L109='4 FORMULAS'!$D$52,D109-(D109*S109),D109)</f>
        <v>0</v>
      </c>
      <c r="V109" s="723"/>
      <c r="W109" s="726"/>
      <c r="X109" s="323"/>
      <c r="Y109" s="31"/>
    </row>
    <row r="110" spans="1:28" ht="95.1" customHeight="1" thickBot="1" x14ac:dyDescent="0.3">
      <c r="A110" s="705" t="e">
        <f>'2 MAPA FINAL'!#REF!</f>
        <v>#REF!</v>
      </c>
      <c r="B110" s="709" t="e">
        <f>+'2 MAPA FINAL'!#REF!</f>
        <v>#REF!</v>
      </c>
      <c r="C110" s="681" t="str">
        <f>+'3 FORMULA PROBABILIDADES'!E26</f>
        <v/>
      </c>
      <c r="D110" s="684" t="str">
        <f>+'3 FORMULA PROBABILIDADES'!M26</f>
        <v/>
      </c>
      <c r="E110" s="321">
        <v>1</v>
      </c>
      <c r="F110" s="298"/>
      <c r="G110" s="45"/>
      <c r="H110" s="45"/>
      <c r="I110" s="264" t="str">
        <f t="shared" si="2"/>
        <v xml:space="preserve">  </v>
      </c>
      <c r="J110" s="193"/>
      <c r="K110" s="272" t="str">
        <f>+IFERROR(VLOOKUP($J110,'4 FORMULAS'!$B$50:$C$52,2,0),"")</f>
        <v/>
      </c>
      <c r="L110" s="272" t="str">
        <f>+IFERROR(VLOOKUP($J110,'4 FORMULAS'!$B$50:$D$52,3,0),"")</f>
        <v/>
      </c>
      <c r="M110" s="317"/>
      <c r="N110" s="318" t="str">
        <f>+IFERROR(VLOOKUP($M110,'4 FORMULAS'!$B$53:$C$54,2,0),"")</f>
        <v/>
      </c>
      <c r="O110" s="319"/>
      <c r="P110" s="319"/>
      <c r="Q110" s="319"/>
      <c r="R110" s="319"/>
      <c r="S110" s="272" t="str">
        <f t="shared" si="3"/>
        <v/>
      </c>
      <c r="T110" s="272">
        <f>IF($L110='4 FORMULAS'!$D$50,$C$8-($C$8*$S$8),$C$8)</f>
        <v>0.2</v>
      </c>
      <c r="U110" s="272" t="str">
        <f>IF($L110='4 FORMULAS'!$D$52,D110-(D110*S110),D110)</f>
        <v/>
      </c>
      <c r="V110" s="721">
        <f>+IF(T115="","",T115)</f>
        <v>0.2</v>
      </c>
      <c r="W110" s="724">
        <f>+IF(U115="","",U115)</f>
        <v>0</v>
      </c>
      <c r="X110" s="323"/>
      <c r="Y110" s="31"/>
      <c r="Z110" s="268"/>
      <c r="AA110" s="269"/>
      <c r="AB110" s="269"/>
    </row>
    <row r="111" spans="1:28" ht="95.1" customHeight="1" thickBot="1" x14ac:dyDescent="0.3">
      <c r="A111" s="706"/>
      <c r="B111" s="710"/>
      <c r="C111" s="713"/>
      <c r="D111" s="714"/>
      <c r="E111" s="316">
        <v>2</v>
      </c>
      <c r="F111" s="296"/>
      <c r="G111" s="292"/>
      <c r="H111" s="292"/>
      <c r="I111" s="264" t="str">
        <f t="shared" si="2"/>
        <v xml:space="preserve">  </v>
      </c>
      <c r="J111" s="193"/>
      <c r="K111" s="272" t="str">
        <f>+IFERROR(VLOOKUP($J111,'4 FORMULAS'!$B$50:$C$52,2,0),"")</f>
        <v/>
      </c>
      <c r="L111" s="272" t="str">
        <f>+IFERROR(VLOOKUP($J111,'4 FORMULAS'!$B$50:$D$52,3,0),"")</f>
        <v/>
      </c>
      <c r="M111" s="317"/>
      <c r="N111" s="318" t="str">
        <f>+IFERROR(VLOOKUP($M111,'4 FORMULAS'!$B$53:$C$54,2,0),"")</f>
        <v/>
      </c>
      <c r="O111" s="319"/>
      <c r="P111" s="319"/>
      <c r="Q111" s="319"/>
      <c r="R111" s="319"/>
      <c r="S111" s="272" t="str">
        <f t="shared" si="3"/>
        <v/>
      </c>
      <c r="T111" s="272">
        <f>IF($L111='4 FORMULAS'!$D$50,$C$8-($C$8*$S$8),$C$8)</f>
        <v>0.2</v>
      </c>
      <c r="U111" s="272">
        <f>IF($L111='4 FORMULAS'!$D$52,D111-(D111*S111),D111)</f>
        <v>0</v>
      </c>
      <c r="V111" s="732"/>
      <c r="W111" s="733"/>
      <c r="X111" s="323"/>
      <c r="Y111" s="31"/>
      <c r="Z111" s="268"/>
      <c r="AA111" s="269"/>
      <c r="AB111" s="269"/>
    </row>
    <row r="112" spans="1:28" ht="95.1" customHeight="1" thickBot="1" x14ac:dyDescent="0.3">
      <c r="A112" s="706"/>
      <c r="B112" s="710"/>
      <c r="C112" s="713"/>
      <c r="D112" s="714"/>
      <c r="E112" s="316">
        <v>3</v>
      </c>
      <c r="F112" s="296"/>
      <c r="G112" s="292"/>
      <c r="H112" s="292"/>
      <c r="I112" s="264" t="str">
        <f t="shared" si="2"/>
        <v xml:space="preserve">  </v>
      </c>
      <c r="J112" s="193"/>
      <c r="K112" s="272" t="str">
        <f>+IFERROR(VLOOKUP($J112,'4 FORMULAS'!$B$50:$C$52,2,0),"")</f>
        <v/>
      </c>
      <c r="L112" s="272" t="str">
        <f>+IFERROR(VLOOKUP($J112,'4 FORMULAS'!$B$50:$D$52,3,0),"")</f>
        <v/>
      </c>
      <c r="M112" s="317"/>
      <c r="N112" s="318" t="str">
        <f>+IFERROR(VLOOKUP($M112,'4 FORMULAS'!$B$53:$C$54,2,0),"")</f>
        <v/>
      </c>
      <c r="O112" s="319"/>
      <c r="P112" s="319"/>
      <c r="Q112" s="319"/>
      <c r="R112" s="319"/>
      <c r="S112" s="272" t="str">
        <f t="shared" si="3"/>
        <v/>
      </c>
      <c r="T112" s="272">
        <f>IF($L112='4 FORMULAS'!$D$50,$C$8-($C$8*$S$8),$C$8)</f>
        <v>0.2</v>
      </c>
      <c r="U112" s="272">
        <f>IF($L112='4 FORMULAS'!$D$52,D112-(D112*S112),D112)</f>
        <v>0</v>
      </c>
      <c r="V112" s="732"/>
      <c r="W112" s="733"/>
      <c r="X112" s="323"/>
      <c r="Y112" s="31"/>
      <c r="Z112" s="268"/>
      <c r="AA112" s="269"/>
      <c r="AB112" s="269"/>
    </row>
    <row r="113" spans="1:28" ht="95.1" customHeight="1" thickBot="1" x14ac:dyDescent="0.3">
      <c r="A113" s="707"/>
      <c r="B113" s="711"/>
      <c r="C113" s="682"/>
      <c r="D113" s="685"/>
      <c r="E113" s="316">
        <v>4</v>
      </c>
      <c r="F113" s="297"/>
      <c r="G113" s="193"/>
      <c r="H113" s="193"/>
      <c r="I113" s="264" t="str">
        <f t="shared" si="2"/>
        <v xml:space="preserve">  </v>
      </c>
      <c r="J113" s="193"/>
      <c r="K113" s="272" t="str">
        <f>+IFERROR(VLOOKUP($J113,'4 FORMULAS'!$B$50:$C$52,2,0),"")</f>
        <v/>
      </c>
      <c r="L113" s="272" t="str">
        <f>+IFERROR(VLOOKUP($J113,'4 FORMULAS'!$B$50:$D$52,3,0),"")</f>
        <v/>
      </c>
      <c r="M113" s="317"/>
      <c r="N113" s="318" t="str">
        <f>+IFERROR(VLOOKUP($M113,'4 FORMULAS'!$B$53:$C$54,2,0),"")</f>
        <v/>
      </c>
      <c r="O113" s="319"/>
      <c r="P113" s="319"/>
      <c r="Q113" s="319"/>
      <c r="R113" s="319"/>
      <c r="S113" s="272" t="str">
        <f t="shared" si="3"/>
        <v/>
      </c>
      <c r="T113" s="272">
        <f>IF($L113='4 FORMULAS'!$D$50,$C$8-($C$8*$S$8),$C$8)</f>
        <v>0.2</v>
      </c>
      <c r="U113" s="272">
        <f>IF($L113='4 FORMULAS'!$D$52,D113-(D113*S113),D113)</f>
        <v>0</v>
      </c>
      <c r="V113" s="722"/>
      <c r="W113" s="725"/>
      <c r="X113" s="323"/>
      <c r="Y113" s="31"/>
      <c r="Z113" s="268"/>
      <c r="AA113" s="269"/>
      <c r="AB113" s="269"/>
    </row>
    <row r="114" spans="1:28" ht="95.1" customHeight="1" thickBot="1" x14ac:dyDescent="0.3">
      <c r="A114" s="707"/>
      <c r="B114" s="711"/>
      <c r="C114" s="682"/>
      <c r="D114" s="685"/>
      <c r="E114" s="316">
        <v>5</v>
      </c>
      <c r="F114" s="297"/>
      <c r="G114" s="193"/>
      <c r="H114" s="193"/>
      <c r="I114" s="264" t="str">
        <f t="shared" si="2"/>
        <v xml:space="preserve">  </v>
      </c>
      <c r="J114" s="193"/>
      <c r="K114" s="272" t="str">
        <f>+IFERROR(VLOOKUP($J114,'4 FORMULAS'!$B$50:$C$52,2,0),"")</f>
        <v/>
      </c>
      <c r="L114" s="272" t="str">
        <f>+IFERROR(VLOOKUP($J114,'4 FORMULAS'!$B$50:$D$52,3,0),"")</f>
        <v/>
      </c>
      <c r="M114" s="317"/>
      <c r="N114" s="318" t="str">
        <f>+IFERROR(VLOOKUP($M114,'4 FORMULAS'!$B$53:$C$54,2,0),"")</f>
        <v/>
      </c>
      <c r="O114" s="319"/>
      <c r="P114" s="319"/>
      <c r="Q114" s="319"/>
      <c r="R114" s="319"/>
      <c r="S114" s="272" t="str">
        <f t="shared" si="3"/>
        <v/>
      </c>
      <c r="T114" s="272">
        <f>IF($L114='4 FORMULAS'!$D$50,$C$8-($C$8*$S$8),$C$8)</f>
        <v>0.2</v>
      </c>
      <c r="U114" s="272">
        <f>IF($L114='4 FORMULAS'!$D$52,D114-(D114*S114),D114)</f>
        <v>0</v>
      </c>
      <c r="V114" s="722"/>
      <c r="W114" s="725"/>
      <c r="X114" s="323"/>
      <c r="Y114" s="31"/>
      <c r="Z114" s="268"/>
      <c r="AA114" s="269"/>
      <c r="AB114" s="269"/>
    </row>
    <row r="115" spans="1:28" ht="95.1" customHeight="1" thickBot="1" x14ac:dyDescent="0.3">
      <c r="A115" s="708"/>
      <c r="B115" s="712"/>
      <c r="C115" s="683"/>
      <c r="D115" s="686"/>
      <c r="E115" s="320">
        <v>6</v>
      </c>
      <c r="F115" s="300"/>
      <c r="G115" s="194"/>
      <c r="H115" s="194"/>
      <c r="I115" s="264" t="str">
        <f t="shared" si="2"/>
        <v xml:space="preserve">  </v>
      </c>
      <c r="J115" s="193"/>
      <c r="K115" s="272" t="str">
        <f>+IFERROR(VLOOKUP($J115,'4 FORMULAS'!$B$50:$C$52,2,0),"")</f>
        <v/>
      </c>
      <c r="L115" s="272" t="str">
        <f>+IFERROR(VLOOKUP($J115,'4 FORMULAS'!$B$50:$D$52,3,0),"")</f>
        <v/>
      </c>
      <c r="M115" s="317"/>
      <c r="N115" s="318" t="str">
        <f>+IFERROR(VLOOKUP($M115,'4 FORMULAS'!$B$53:$C$54,2,0),"")</f>
        <v/>
      </c>
      <c r="O115" s="319"/>
      <c r="P115" s="319"/>
      <c r="Q115" s="319"/>
      <c r="R115" s="319"/>
      <c r="S115" s="272" t="str">
        <f t="shared" si="3"/>
        <v/>
      </c>
      <c r="T115" s="272">
        <f>IF($L115='4 FORMULAS'!$D$50,$C$8-($C$8*$S$8),$C$8)</f>
        <v>0.2</v>
      </c>
      <c r="U115" s="272">
        <f>IF($L115='4 FORMULAS'!$D$52,D115-(D115*S115),D115)</f>
        <v>0</v>
      </c>
      <c r="V115" s="723"/>
      <c r="W115" s="726"/>
      <c r="X115" s="323"/>
      <c r="Y115" s="31"/>
    </row>
    <row r="116" spans="1:28" ht="95.1" customHeight="1" thickBot="1" x14ac:dyDescent="0.3">
      <c r="A116" s="705" t="e">
        <f>'2 MAPA FINAL'!#REF!</f>
        <v>#REF!</v>
      </c>
      <c r="B116" s="709" t="e">
        <f>+'2 MAPA FINAL'!#REF!</f>
        <v>#REF!</v>
      </c>
      <c r="C116" s="681" t="str">
        <f>+'3 FORMULA PROBABILIDADES'!E27</f>
        <v/>
      </c>
      <c r="D116" s="684" t="str">
        <f>+'3 FORMULA PROBABILIDADES'!M27</f>
        <v/>
      </c>
      <c r="E116" s="321">
        <v>1</v>
      </c>
      <c r="F116" s="298"/>
      <c r="G116" s="45"/>
      <c r="H116" s="45"/>
      <c r="I116" s="264" t="str">
        <f t="shared" si="2"/>
        <v xml:space="preserve">  </v>
      </c>
      <c r="J116" s="193"/>
      <c r="K116" s="272" t="str">
        <f>+IFERROR(VLOOKUP($J116,'4 FORMULAS'!$B$50:$C$52,2,0),"")</f>
        <v/>
      </c>
      <c r="L116" s="272" t="str">
        <f>+IFERROR(VLOOKUP($J116,'4 FORMULAS'!$B$50:$D$52,3,0),"")</f>
        <v/>
      </c>
      <c r="M116" s="317"/>
      <c r="N116" s="318" t="str">
        <f>+IFERROR(VLOOKUP($M116,'4 FORMULAS'!$B$53:$C$54,2,0),"")</f>
        <v/>
      </c>
      <c r="O116" s="319"/>
      <c r="P116" s="319"/>
      <c r="Q116" s="319"/>
      <c r="R116" s="319"/>
      <c r="S116" s="272" t="str">
        <f t="shared" si="3"/>
        <v/>
      </c>
      <c r="T116" s="272">
        <f>IF($L116='4 FORMULAS'!$D$50,$C$8-($C$8*$S$8),$C$8)</f>
        <v>0.2</v>
      </c>
      <c r="U116" s="272" t="str">
        <f>IF($L116='4 FORMULAS'!$D$52,D116-(D116*S116),D116)</f>
        <v/>
      </c>
      <c r="V116" s="721">
        <f>+IF(T121="","",T121)</f>
        <v>0.2</v>
      </c>
      <c r="W116" s="724">
        <f>+IF(U121="","",U121)</f>
        <v>0</v>
      </c>
      <c r="X116" s="323"/>
      <c r="Y116" s="31"/>
      <c r="Z116" s="268"/>
      <c r="AA116" s="269"/>
      <c r="AB116" s="269"/>
    </row>
    <row r="117" spans="1:28" ht="95.1" customHeight="1" thickBot="1" x14ac:dyDescent="0.3">
      <c r="A117" s="706"/>
      <c r="B117" s="710"/>
      <c r="C117" s="713"/>
      <c r="D117" s="714"/>
      <c r="E117" s="316">
        <v>2</v>
      </c>
      <c r="F117" s="296"/>
      <c r="G117" s="292"/>
      <c r="H117" s="292"/>
      <c r="I117" s="264" t="str">
        <f t="shared" si="2"/>
        <v xml:space="preserve">  </v>
      </c>
      <c r="J117" s="193"/>
      <c r="K117" s="272" t="str">
        <f>+IFERROR(VLOOKUP($J117,'4 FORMULAS'!$B$50:$C$52,2,0),"")</f>
        <v/>
      </c>
      <c r="L117" s="272" t="str">
        <f>+IFERROR(VLOOKUP($J117,'4 FORMULAS'!$B$50:$D$52,3,0),"")</f>
        <v/>
      </c>
      <c r="M117" s="317"/>
      <c r="N117" s="318" t="str">
        <f>+IFERROR(VLOOKUP($M117,'4 FORMULAS'!$B$53:$C$54,2,0),"")</f>
        <v/>
      </c>
      <c r="O117" s="319"/>
      <c r="P117" s="319"/>
      <c r="Q117" s="319"/>
      <c r="R117" s="319"/>
      <c r="S117" s="272" t="str">
        <f t="shared" si="3"/>
        <v/>
      </c>
      <c r="T117" s="272">
        <f>IF($L117='4 FORMULAS'!$D$50,$C$8-($C$8*$S$8),$C$8)</f>
        <v>0.2</v>
      </c>
      <c r="U117" s="272">
        <f>IF($L117='4 FORMULAS'!$D$52,D117-(D117*S117),D117)</f>
        <v>0</v>
      </c>
      <c r="V117" s="732"/>
      <c r="W117" s="733"/>
      <c r="X117" s="323"/>
      <c r="Y117" s="31"/>
      <c r="Z117" s="268"/>
      <c r="AA117" s="269"/>
      <c r="AB117" s="269"/>
    </row>
    <row r="118" spans="1:28" ht="95.1" customHeight="1" thickBot="1" x14ac:dyDescent="0.3">
      <c r="A118" s="706"/>
      <c r="B118" s="710"/>
      <c r="C118" s="713"/>
      <c r="D118" s="714"/>
      <c r="E118" s="316">
        <v>3</v>
      </c>
      <c r="F118" s="296"/>
      <c r="G118" s="292"/>
      <c r="H118" s="292"/>
      <c r="I118" s="264" t="str">
        <f t="shared" si="2"/>
        <v xml:space="preserve">  </v>
      </c>
      <c r="J118" s="193"/>
      <c r="K118" s="272" t="str">
        <f>+IFERROR(VLOOKUP($J118,'4 FORMULAS'!$B$50:$C$52,2,0),"")</f>
        <v/>
      </c>
      <c r="L118" s="272" t="str">
        <f>+IFERROR(VLOOKUP($J118,'4 FORMULAS'!$B$50:$D$52,3,0),"")</f>
        <v/>
      </c>
      <c r="M118" s="317"/>
      <c r="N118" s="318" t="str">
        <f>+IFERROR(VLOOKUP($M118,'4 FORMULAS'!$B$53:$C$54,2,0),"")</f>
        <v/>
      </c>
      <c r="O118" s="319"/>
      <c r="P118" s="319"/>
      <c r="Q118" s="319"/>
      <c r="R118" s="319"/>
      <c r="S118" s="272" t="str">
        <f t="shared" si="3"/>
        <v/>
      </c>
      <c r="T118" s="272">
        <f>IF($L118='4 FORMULAS'!$D$50,$C$8-($C$8*$S$8),$C$8)</f>
        <v>0.2</v>
      </c>
      <c r="U118" s="272">
        <f>IF($L118='4 FORMULAS'!$D$52,D118-(D118*S118),D118)</f>
        <v>0</v>
      </c>
      <c r="V118" s="732"/>
      <c r="W118" s="733"/>
      <c r="X118" s="323"/>
      <c r="Y118" s="31"/>
      <c r="Z118" s="268"/>
      <c r="AA118" s="269"/>
      <c r="AB118" s="269"/>
    </row>
    <row r="119" spans="1:28" ht="95.1" customHeight="1" thickBot="1" x14ac:dyDescent="0.3">
      <c r="A119" s="707"/>
      <c r="B119" s="711"/>
      <c r="C119" s="682"/>
      <c r="D119" s="685"/>
      <c r="E119" s="316">
        <v>4</v>
      </c>
      <c r="F119" s="297"/>
      <c r="G119" s="193"/>
      <c r="H119" s="193"/>
      <c r="I119" s="264" t="str">
        <f t="shared" si="2"/>
        <v xml:space="preserve">  </v>
      </c>
      <c r="J119" s="193"/>
      <c r="K119" s="272" t="str">
        <f>+IFERROR(VLOOKUP($J119,'4 FORMULAS'!$B$50:$C$52,2,0),"")</f>
        <v/>
      </c>
      <c r="L119" s="272" t="str">
        <f>+IFERROR(VLOOKUP($J119,'4 FORMULAS'!$B$50:$D$52,3,0),"")</f>
        <v/>
      </c>
      <c r="M119" s="317"/>
      <c r="N119" s="318" t="str">
        <f>+IFERROR(VLOOKUP($M119,'4 FORMULAS'!$B$53:$C$54,2,0),"")</f>
        <v/>
      </c>
      <c r="O119" s="319"/>
      <c r="P119" s="319"/>
      <c r="Q119" s="319"/>
      <c r="R119" s="319"/>
      <c r="S119" s="272" t="str">
        <f t="shared" si="3"/>
        <v/>
      </c>
      <c r="T119" s="272">
        <f>IF($L119='4 FORMULAS'!$D$50,$C$8-($C$8*$S$8),$C$8)</f>
        <v>0.2</v>
      </c>
      <c r="U119" s="272">
        <f>IF($L119='4 FORMULAS'!$D$52,D119-(D119*S119),D119)</f>
        <v>0</v>
      </c>
      <c r="V119" s="722"/>
      <c r="W119" s="725"/>
      <c r="X119" s="323"/>
      <c r="Y119" s="31"/>
      <c r="Z119" s="268"/>
      <c r="AA119" s="269"/>
      <c r="AB119" s="269"/>
    </row>
    <row r="120" spans="1:28" ht="95.1" customHeight="1" thickBot="1" x14ac:dyDescent="0.3">
      <c r="A120" s="707"/>
      <c r="B120" s="711"/>
      <c r="C120" s="682"/>
      <c r="D120" s="685"/>
      <c r="E120" s="316">
        <v>5</v>
      </c>
      <c r="F120" s="297"/>
      <c r="G120" s="193"/>
      <c r="H120" s="193"/>
      <c r="I120" s="264" t="str">
        <f t="shared" si="2"/>
        <v xml:space="preserve">  </v>
      </c>
      <c r="J120" s="193"/>
      <c r="K120" s="272" t="str">
        <f>+IFERROR(VLOOKUP($J120,'4 FORMULAS'!$B$50:$C$52,2,0),"")</f>
        <v/>
      </c>
      <c r="L120" s="272" t="str">
        <f>+IFERROR(VLOOKUP($J120,'4 FORMULAS'!$B$50:$D$52,3,0),"")</f>
        <v/>
      </c>
      <c r="M120" s="317"/>
      <c r="N120" s="318" t="str">
        <f>+IFERROR(VLOOKUP($M120,'4 FORMULAS'!$B$53:$C$54,2,0),"")</f>
        <v/>
      </c>
      <c r="O120" s="319"/>
      <c r="P120" s="319"/>
      <c r="Q120" s="319"/>
      <c r="R120" s="319"/>
      <c r="S120" s="272" t="str">
        <f t="shared" si="3"/>
        <v/>
      </c>
      <c r="T120" s="272">
        <f>IF($L120='4 FORMULAS'!$D$50,$C$8-($C$8*$S$8),$C$8)</f>
        <v>0.2</v>
      </c>
      <c r="U120" s="272">
        <f>IF($L120='4 FORMULAS'!$D$52,D120-(D120*S120),D120)</f>
        <v>0</v>
      </c>
      <c r="V120" s="722"/>
      <c r="W120" s="725"/>
      <c r="X120" s="323"/>
      <c r="Y120" s="31"/>
      <c r="Z120" s="268"/>
      <c r="AA120" s="269"/>
      <c r="AB120" s="269"/>
    </row>
    <row r="121" spans="1:28" ht="95.1" customHeight="1" thickBot="1" x14ac:dyDescent="0.3">
      <c r="A121" s="708"/>
      <c r="B121" s="712"/>
      <c r="C121" s="683"/>
      <c r="D121" s="686"/>
      <c r="E121" s="320">
        <v>6</v>
      </c>
      <c r="F121" s="300"/>
      <c r="G121" s="194"/>
      <c r="H121" s="194"/>
      <c r="I121" s="264" t="str">
        <f t="shared" si="2"/>
        <v xml:space="preserve">  </v>
      </c>
      <c r="J121" s="193"/>
      <c r="K121" s="272" t="str">
        <f>+IFERROR(VLOOKUP($J121,'4 FORMULAS'!$B$50:$C$52,2,0),"")</f>
        <v/>
      </c>
      <c r="L121" s="272" t="str">
        <f>+IFERROR(VLOOKUP($J121,'4 FORMULAS'!$B$50:$D$52,3,0),"")</f>
        <v/>
      </c>
      <c r="M121" s="317"/>
      <c r="N121" s="318" t="str">
        <f>+IFERROR(VLOOKUP($M121,'4 FORMULAS'!$B$53:$C$54,2,0),"")</f>
        <v/>
      </c>
      <c r="O121" s="319"/>
      <c r="P121" s="319"/>
      <c r="Q121" s="319"/>
      <c r="R121" s="319"/>
      <c r="S121" s="272" t="str">
        <f t="shared" si="3"/>
        <v/>
      </c>
      <c r="T121" s="272">
        <f>IF($L121='4 FORMULAS'!$D$50,$C$8-($C$8*$S$8),$C$8)</f>
        <v>0.2</v>
      </c>
      <c r="U121" s="272">
        <f>IF($L121='4 FORMULAS'!$D$52,D121-(D121*S121),D121)</f>
        <v>0</v>
      </c>
      <c r="V121" s="723"/>
      <c r="W121" s="726"/>
      <c r="X121" s="323"/>
      <c r="Y121" s="31"/>
    </row>
    <row r="122" spans="1:28" ht="95.1" customHeight="1" thickBot="1" x14ac:dyDescent="0.3">
      <c r="A122" s="705" t="e">
        <f>'2 MAPA FINAL'!#REF!</f>
        <v>#REF!</v>
      </c>
      <c r="B122" s="709" t="e">
        <f>+'2 MAPA FINAL'!#REF!</f>
        <v>#REF!</v>
      </c>
      <c r="C122" s="681" t="str">
        <f>+'3 FORMULA PROBABILIDADES'!E28</f>
        <v/>
      </c>
      <c r="D122" s="684" t="str">
        <f>+'3 FORMULA PROBABILIDADES'!M28</f>
        <v/>
      </c>
      <c r="E122" s="321">
        <v>1</v>
      </c>
      <c r="F122" s="298"/>
      <c r="G122" s="45"/>
      <c r="H122" s="45"/>
      <c r="I122" s="264" t="str">
        <f t="shared" si="2"/>
        <v xml:space="preserve">  </v>
      </c>
      <c r="J122" s="193"/>
      <c r="K122" s="272" t="str">
        <f>+IFERROR(VLOOKUP($J122,'4 FORMULAS'!$B$50:$C$52,2,0),"")</f>
        <v/>
      </c>
      <c r="L122" s="272" t="str">
        <f>+IFERROR(VLOOKUP($J122,'4 FORMULAS'!$B$50:$D$52,3,0),"")</f>
        <v/>
      </c>
      <c r="M122" s="317"/>
      <c r="N122" s="318" t="str">
        <f>+IFERROR(VLOOKUP($M122,'4 FORMULAS'!$B$53:$C$54,2,0),"")</f>
        <v/>
      </c>
      <c r="O122" s="319"/>
      <c r="P122" s="319"/>
      <c r="Q122" s="319"/>
      <c r="R122" s="319"/>
      <c r="S122" s="272" t="str">
        <f t="shared" si="3"/>
        <v/>
      </c>
      <c r="T122" s="272">
        <f>IF($L122='4 FORMULAS'!$D$50,$C$8-($C$8*$S$8),$C$8)</f>
        <v>0.2</v>
      </c>
      <c r="U122" s="272" t="str">
        <f>IF($L122='4 FORMULAS'!$D$52,D122-(D122*S122),D122)</f>
        <v/>
      </c>
      <c r="V122" s="721">
        <f>+IF(T127="","",T127)</f>
        <v>0.2</v>
      </c>
      <c r="W122" s="724">
        <f>+IF(U127="","",U127)</f>
        <v>0</v>
      </c>
      <c r="X122" s="323"/>
      <c r="Y122" s="31"/>
      <c r="Z122" s="268"/>
      <c r="AA122" s="269"/>
      <c r="AB122" s="269"/>
    </row>
    <row r="123" spans="1:28" ht="95.1" customHeight="1" thickBot="1" x14ac:dyDescent="0.3">
      <c r="A123" s="706"/>
      <c r="B123" s="710"/>
      <c r="C123" s="713"/>
      <c r="D123" s="714"/>
      <c r="E123" s="316">
        <v>2</v>
      </c>
      <c r="F123" s="296"/>
      <c r="G123" s="292"/>
      <c r="H123" s="292"/>
      <c r="I123" s="264" t="str">
        <f t="shared" si="2"/>
        <v xml:space="preserve">  </v>
      </c>
      <c r="J123" s="193"/>
      <c r="K123" s="272" t="str">
        <f>+IFERROR(VLOOKUP($J123,'4 FORMULAS'!$B$50:$C$52,2,0),"")</f>
        <v/>
      </c>
      <c r="L123" s="272" t="str">
        <f>+IFERROR(VLOOKUP($J123,'4 FORMULAS'!$B$50:$D$52,3,0),"")</f>
        <v/>
      </c>
      <c r="M123" s="317"/>
      <c r="N123" s="318" t="str">
        <f>+IFERROR(VLOOKUP($M123,'4 FORMULAS'!$B$53:$C$54,2,0),"")</f>
        <v/>
      </c>
      <c r="O123" s="319"/>
      <c r="P123" s="319"/>
      <c r="Q123" s="319"/>
      <c r="R123" s="319"/>
      <c r="S123" s="272" t="str">
        <f t="shared" si="3"/>
        <v/>
      </c>
      <c r="T123" s="272">
        <f>IF($L123='4 FORMULAS'!$D$50,$C$8-($C$8*$S$8),$C$8)</f>
        <v>0.2</v>
      </c>
      <c r="U123" s="272">
        <f>IF($L123='4 FORMULAS'!$D$52,D123-(D123*S123),D123)</f>
        <v>0</v>
      </c>
      <c r="V123" s="732"/>
      <c r="W123" s="733"/>
      <c r="X123" s="323"/>
      <c r="Y123" s="31"/>
      <c r="Z123" s="268"/>
      <c r="AA123" s="269"/>
      <c r="AB123" s="269"/>
    </row>
    <row r="124" spans="1:28" ht="95.1" customHeight="1" thickBot="1" x14ac:dyDescent="0.3">
      <c r="A124" s="706"/>
      <c r="B124" s="710"/>
      <c r="C124" s="713"/>
      <c r="D124" s="714"/>
      <c r="E124" s="316">
        <v>3</v>
      </c>
      <c r="F124" s="296"/>
      <c r="G124" s="292"/>
      <c r="H124" s="292"/>
      <c r="I124" s="264" t="str">
        <f t="shared" si="2"/>
        <v xml:space="preserve">  </v>
      </c>
      <c r="J124" s="193"/>
      <c r="K124" s="272" t="str">
        <f>+IFERROR(VLOOKUP($J124,'4 FORMULAS'!$B$50:$C$52,2,0),"")</f>
        <v/>
      </c>
      <c r="L124" s="272" t="str">
        <f>+IFERROR(VLOOKUP($J124,'4 FORMULAS'!$B$50:$D$52,3,0),"")</f>
        <v/>
      </c>
      <c r="M124" s="317"/>
      <c r="N124" s="318" t="str">
        <f>+IFERROR(VLOOKUP($M124,'4 FORMULAS'!$B$53:$C$54,2,0),"")</f>
        <v/>
      </c>
      <c r="O124" s="319"/>
      <c r="P124" s="319"/>
      <c r="Q124" s="319"/>
      <c r="R124" s="319"/>
      <c r="S124" s="272" t="str">
        <f t="shared" si="3"/>
        <v/>
      </c>
      <c r="T124" s="272">
        <f>IF($L124='4 FORMULAS'!$D$50,$C$8-($C$8*$S$8),$C$8)</f>
        <v>0.2</v>
      </c>
      <c r="U124" s="272">
        <f>IF($L124='4 FORMULAS'!$D$52,D124-(D124*S124),D124)</f>
        <v>0</v>
      </c>
      <c r="V124" s="732"/>
      <c r="W124" s="733"/>
      <c r="X124" s="323"/>
      <c r="Y124" s="31"/>
      <c r="Z124" s="268"/>
      <c r="AA124" s="269"/>
      <c r="AB124" s="269"/>
    </row>
    <row r="125" spans="1:28" ht="95.1" customHeight="1" thickBot="1" x14ac:dyDescent="0.3">
      <c r="A125" s="707"/>
      <c r="B125" s="711"/>
      <c r="C125" s="682"/>
      <c r="D125" s="685"/>
      <c r="E125" s="316">
        <v>4</v>
      </c>
      <c r="F125" s="297"/>
      <c r="G125" s="193"/>
      <c r="H125" s="193"/>
      <c r="I125" s="264" t="str">
        <f t="shared" si="2"/>
        <v xml:space="preserve">  </v>
      </c>
      <c r="J125" s="193"/>
      <c r="K125" s="272" t="str">
        <f>+IFERROR(VLOOKUP($J125,'4 FORMULAS'!$B$50:$C$52,2,0),"")</f>
        <v/>
      </c>
      <c r="L125" s="272" t="str">
        <f>+IFERROR(VLOOKUP($J125,'4 FORMULAS'!$B$50:$D$52,3,0),"")</f>
        <v/>
      </c>
      <c r="M125" s="317"/>
      <c r="N125" s="318" t="str">
        <f>+IFERROR(VLOOKUP($M125,'4 FORMULAS'!$B$53:$C$54,2,0),"")</f>
        <v/>
      </c>
      <c r="O125" s="319"/>
      <c r="P125" s="319"/>
      <c r="Q125" s="319"/>
      <c r="R125" s="319"/>
      <c r="S125" s="272" t="str">
        <f t="shared" si="3"/>
        <v/>
      </c>
      <c r="T125" s="272">
        <f>IF($L125='4 FORMULAS'!$D$50,$C$8-($C$8*$S$8),$C$8)</f>
        <v>0.2</v>
      </c>
      <c r="U125" s="272">
        <f>IF($L125='4 FORMULAS'!$D$52,D125-(D125*S125),D125)</f>
        <v>0</v>
      </c>
      <c r="V125" s="722"/>
      <c r="W125" s="725"/>
      <c r="X125" s="323"/>
      <c r="Y125" s="31"/>
      <c r="Z125" s="268"/>
      <c r="AA125" s="269"/>
      <c r="AB125" s="269"/>
    </row>
    <row r="126" spans="1:28" ht="95.1" customHeight="1" thickBot="1" x14ac:dyDescent="0.3">
      <c r="A126" s="707"/>
      <c r="B126" s="711"/>
      <c r="C126" s="682"/>
      <c r="D126" s="685"/>
      <c r="E126" s="316">
        <v>5</v>
      </c>
      <c r="F126" s="297"/>
      <c r="G126" s="193"/>
      <c r="H126" s="193"/>
      <c r="I126" s="264" t="str">
        <f t="shared" si="2"/>
        <v xml:space="preserve">  </v>
      </c>
      <c r="J126" s="193"/>
      <c r="K126" s="272" t="str">
        <f>+IFERROR(VLOOKUP($J126,'4 FORMULAS'!$B$50:$C$52,2,0),"")</f>
        <v/>
      </c>
      <c r="L126" s="272" t="str">
        <f>+IFERROR(VLOOKUP($J126,'4 FORMULAS'!$B$50:$D$52,3,0),"")</f>
        <v/>
      </c>
      <c r="M126" s="317"/>
      <c r="N126" s="318" t="str">
        <f>+IFERROR(VLOOKUP($M126,'4 FORMULAS'!$B$53:$C$54,2,0),"")</f>
        <v/>
      </c>
      <c r="O126" s="319"/>
      <c r="P126" s="319"/>
      <c r="Q126" s="319"/>
      <c r="R126" s="319"/>
      <c r="S126" s="272" t="str">
        <f t="shared" si="3"/>
        <v/>
      </c>
      <c r="T126" s="272">
        <f>IF($L126='4 FORMULAS'!$D$50,$C$8-($C$8*$S$8),$C$8)</f>
        <v>0.2</v>
      </c>
      <c r="U126" s="272">
        <f>IF($L126='4 FORMULAS'!$D$52,D126-(D126*S126),D126)</f>
        <v>0</v>
      </c>
      <c r="V126" s="722"/>
      <c r="W126" s="725"/>
      <c r="X126" s="323"/>
      <c r="Y126" s="31"/>
      <c r="Z126" s="268"/>
      <c r="AA126" s="269"/>
      <c r="AB126" s="269"/>
    </row>
    <row r="127" spans="1:28" ht="95.1" customHeight="1" thickBot="1" x14ac:dyDescent="0.3">
      <c r="A127" s="708"/>
      <c r="B127" s="712"/>
      <c r="C127" s="683"/>
      <c r="D127" s="686"/>
      <c r="E127" s="320">
        <v>6</v>
      </c>
      <c r="F127" s="300"/>
      <c r="G127" s="194"/>
      <c r="H127" s="194"/>
      <c r="I127" s="264" t="str">
        <f t="shared" si="2"/>
        <v xml:space="preserve">  </v>
      </c>
      <c r="J127" s="193"/>
      <c r="K127" s="272" t="str">
        <f>+IFERROR(VLOOKUP($J127,'4 FORMULAS'!$B$50:$C$52,2,0),"")</f>
        <v/>
      </c>
      <c r="L127" s="272" t="str">
        <f>+IFERROR(VLOOKUP($J127,'4 FORMULAS'!$B$50:$D$52,3,0),"")</f>
        <v/>
      </c>
      <c r="M127" s="317"/>
      <c r="N127" s="318" t="str">
        <f>+IFERROR(VLOOKUP($M127,'4 FORMULAS'!$B$53:$C$54,2,0),"")</f>
        <v/>
      </c>
      <c r="O127" s="319"/>
      <c r="P127" s="319"/>
      <c r="Q127" s="319"/>
      <c r="R127" s="319"/>
      <c r="S127" s="272" t="str">
        <f t="shared" si="3"/>
        <v/>
      </c>
      <c r="T127" s="272">
        <f>IF($L127='4 FORMULAS'!$D$50,$C$8-($C$8*$S$8),$C$8)</f>
        <v>0.2</v>
      </c>
      <c r="U127" s="272">
        <f>IF($L127='4 FORMULAS'!$D$52,D127-(D127*S127),D127)</f>
        <v>0</v>
      </c>
      <c r="V127" s="723"/>
      <c r="W127" s="726"/>
      <c r="X127" s="323"/>
      <c r="Y127" s="31"/>
    </row>
  </sheetData>
  <sheetProtection formatCells="0" formatColumns="0" formatRows="0" sort="0" autoFilter="0" pivotTables="0"/>
  <autoFilter ref="A7:Y127"/>
  <dataConsolidate/>
  <mergeCells count="137">
    <mergeCell ref="V122:V127"/>
    <mergeCell ref="W122:W127"/>
    <mergeCell ref="B3:D3"/>
    <mergeCell ref="B4:D4"/>
    <mergeCell ref="V104:V109"/>
    <mergeCell ref="W104:W109"/>
    <mergeCell ref="V110:V115"/>
    <mergeCell ref="W110:W115"/>
    <mergeCell ref="V116:V121"/>
    <mergeCell ref="W116:W121"/>
    <mergeCell ref="V86:V91"/>
    <mergeCell ref="W86:W91"/>
    <mergeCell ref="V92:V97"/>
    <mergeCell ref="W92:W97"/>
    <mergeCell ref="V98:V103"/>
    <mergeCell ref="W98:W103"/>
    <mergeCell ref="V68:V73"/>
    <mergeCell ref="W68:W73"/>
    <mergeCell ref="V74:V79"/>
    <mergeCell ref="W74:W79"/>
    <mergeCell ref="V80:V85"/>
    <mergeCell ref="W80:W85"/>
    <mergeCell ref="V50:V55"/>
    <mergeCell ref="W50:W55"/>
    <mergeCell ref="V56:V61"/>
    <mergeCell ref="W56:W61"/>
    <mergeCell ref="V62:V67"/>
    <mergeCell ref="W62:W67"/>
    <mergeCell ref="V32:V37"/>
    <mergeCell ref="W32:W37"/>
    <mergeCell ref="V38:V43"/>
    <mergeCell ref="W38:W43"/>
    <mergeCell ref="V44:V49"/>
    <mergeCell ref="W44:W49"/>
    <mergeCell ref="Z4:AB4"/>
    <mergeCell ref="V20:V25"/>
    <mergeCell ref="W20:W25"/>
    <mergeCell ref="V26:V31"/>
    <mergeCell ref="W26:W31"/>
    <mergeCell ref="V8:V13"/>
    <mergeCell ref="W8:W13"/>
    <mergeCell ref="V14:V19"/>
    <mergeCell ref="W14:W19"/>
    <mergeCell ref="A92:A97"/>
    <mergeCell ref="B92:B97"/>
    <mergeCell ref="C92:C97"/>
    <mergeCell ref="D92:D9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C74:C79"/>
    <mergeCell ref="D74:D79"/>
    <mergeCell ref="A56:A61"/>
    <mergeCell ref="B56:B61"/>
    <mergeCell ref="C56:C61"/>
    <mergeCell ref="D56:D61"/>
    <mergeCell ref="A62:A67"/>
    <mergeCell ref="B62:B67"/>
    <mergeCell ref="C62:C67"/>
    <mergeCell ref="D62:D67"/>
    <mergeCell ref="A44:A49"/>
    <mergeCell ref="B44:B49"/>
    <mergeCell ref="C44:C49"/>
    <mergeCell ref="D44:D49"/>
    <mergeCell ref="A50:A55"/>
    <mergeCell ref="B50:B55"/>
    <mergeCell ref="C50:C55"/>
    <mergeCell ref="D50:D55"/>
    <mergeCell ref="A38:A43"/>
    <mergeCell ref="B38:B43"/>
    <mergeCell ref="C38:C43"/>
    <mergeCell ref="D38:D43"/>
    <mergeCell ref="A32:A37"/>
    <mergeCell ref="B32:B37"/>
    <mergeCell ref="C32:C37"/>
    <mergeCell ref="D32:D37"/>
    <mergeCell ref="A8:A13"/>
    <mergeCell ref="B8:B13"/>
    <mergeCell ref="A26:A31"/>
    <mergeCell ref="B26:B31"/>
    <mergeCell ref="C26:C31"/>
    <mergeCell ref="D26:D31"/>
    <mergeCell ref="A14:A19"/>
    <mergeCell ref="B14:B19"/>
    <mergeCell ref="C14:C19"/>
    <mergeCell ref="D14:D19"/>
    <mergeCell ref="A20:A25"/>
    <mergeCell ref="B20:B25"/>
    <mergeCell ref="C20:C25"/>
    <mergeCell ref="D20:D25"/>
    <mergeCell ref="C6:C7"/>
    <mergeCell ref="C8:C13"/>
    <mergeCell ref="D6:D7"/>
    <mergeCell ref="D8:D13"/>
    <mergeCell ref="S4:S6"/>
    <mergeCell ref="T4:T6"/>
    <mergeCell ref="U4:U6"/>
    <mergeCell ref="A1:A2"/>
    <mergeCell ref="B1:B2"/>
    <mergeCell ref="A6:A7"/>
    <mergeCell ref="B6:B7"/>
    <mergeCell ref="E6:E7"/>
    <mergeCell ref="J6:N6"/>
    <mergeCell ref="O6:R6"/>
    <mergeCell ref="J5:R5"/>
    <mergeCell ref="F6:I6"/>
  </mergeCells>
  <phoneticPr fontId="0" type="noConversion"/>
  <conditionalFormatting sqref="C8:D8 V8:X8 C14:D14 C20:D20 C26:D26 C32:D34 C38:D40 C44:D44 C50:D50 C56:D56 C62:D62 C68:D70 C74:D74 C80:D80 C86:D86 C92:D92 C98:D98 C104:D106 C110:D112 C116:D118 C122:D124">
    <cfRule type="cellIs" dxfId="149" priority="264" operator="between">
      <formula>$AA$6</formula>
      <formula>$AB$6</formula>
    </cfRule>
    <cfRule type="cellIs" dxfId="148" priority="265" operator="between">
      <formula>$AA$7</formula>
      <formula>$AB$7</formula>
    </cfRule>
    <cfRule type="cellIs" dxfId="147" priority="266" operator="between">
      <formula>$AA$8</formula>
      <formula>$AB$8</formula>
    </cfRule>
    <cfRule type="cellIs" dxfId="146" priority="267" operator="between">
      <formula>$AA$9</formula>
      <formula>$AB$9</formula>
    </cfRule>
    <cfRule type="cellIs" dxfId="145" priority="268" operator="between">
      <formula>$AA$12</formula>
      <formula>$AB$12</formula>
    </cfRule>
  </conditionalFormatting>
  <conditionalFormatting sqref="V14:X14">
    <cfRule type="cellIs" dxfId="144" priority="91" operator="between">
      <formula>$AA$6</formula>
      <formula>$AB$6</formula>
    </cfRule>
    <cfRule type="cellIs" dxfId="143" priority="92" operator="between">
      <formula>$AA$7</formula>
      <formula>$AB$7</formula>
    </cfRule>
    <cfRule type="cellIs" dxfId="142" priority="93" operator="between">
      <formula>$AA$8</formula>
      <formula>$AB$8</formula>
    </cfRule>
    <cfRule type="cellIs" dxfId="141" priority="94" operator="between">
      <formula>$AA$9</formula>
      <formula>$AB$9</formula>
    </cfRule>
    <cfRule type="cellIs" dxfId="140" priority="95" operator="between">
      <formula>$AA$12</formula>
      <formula>$AB$12</formula>
    </cfRule>
  </conditionalFormatting>
  <conditionalFormatting sqref="V20:X20">
    <cfRule type="cellIs" dxfId="139" priority="86" operator="between">
      <formula>$AA$6</formula>
      <formula>$AB$6</formula>
    </cfRule>
    <cfRule type="cellIs" dxfId="138" priority="87" operator="between">
      <formula>$AA$7</formula>
      <formula>$AB$7</formula>
    </cfRule>
    <cfRule type="cellIs" dxfId="137" priority="88" operator="between">
      <formula>$AA$8</formula>
      <formula>$AB$8</formula>
    </cfRule>
    <cfRule type="cellIs" dxfId="136" priority="89" operator="between">
      <formula>$AA$9</formula>
      <formula>$AB$9</formula>
    </cfRule>
    <cfRule type="cellIs" dxfId="135" priority="90" operator="between">
      <formula>$AA$12</formula>
      <formula>$AB$12</formula>
    </cfRule>
  </conditionalFormatting>
  <conditionalFormatting sqref="V26:X26">
    <cfRule type="cellIs" dxfId="134" priority="81" operator="between">
      <formula>$AA$6</formula>
      <formula>$AB$6</formula>
    </cfRule>
    <cfRule type="cellIs" dxfId="133" priority="82" operator="between">
      <formula>$AA$7</formula>
      <formula>$AB$7</formula>
    </cfRule>
    <cfRule type="cellIs" dxfId="132" priority="83" operator="between">
      <formula>$AA$8</formula>
      <formula>$AB$8</formula>
    </cfRule>
    <cfRule type="cellIs" dxfId="131" priority="84" operator="between">
      <formula>$AA$9</formula>
      <formula>$AB$9</formula>
    </cfRule>
    <cfRule type="cellIs" dxfId="130" priority="85" operator="between">
      <formula>$AA$12</formula>
      <formula>$AB$12</formula>
    </cfRule>
  </conditionalFormatting>
  <conditionalFormatting sqref="V32:X34">
    <cfRule type="cellIs" dxfId="129" priority="76" operator="between">
      <formula>$AA$6</formula>
      <formula>$AB$6</formula>
    </cfRule>
    <cfRule type="cellIs" dxfId="128" priority="77" operator="between">
      <formula>$AA$7</formula>
      <formula>$AB$7</formula>
    </cfRule>
    <cfRule type="cellIs" dxfId="127" priority="78" operator="between">
      <formula>$AA$8</formula>
      <formula>$AB$8</formula>
    </cfRule>
    <cfRule type="cellIs" dxfId="126" priority="79" operator="between">
      <formula>$AA$9</formula>
      <formula>$AB$9</formula>
    </cfRule>
    <cfRule type="cellIs" dxfId="125" priority="80" operator="between">
      <formula>$AA$12</formula>
      <formula>$AB$12</formula>
    </cfRule>
  </conditionalFormatting>
  <conditionalFormatting sqref="V38:X40">
    <cfRule type="cellIs" dxfId="124" priority="71" operator="between">
      <formula>$AA$6</formula>
      <formula>$AB$6</formula>
    </cfRule>
    <cfRule type="cellIs" dxfId="123" priority="72" operator="between">
      <formula>$AA$7</formula>
      <formula>$AB$7</formula>
    </cfRule>
    <cfRule type="cellIs" dxfId="122" priority="73" operator="between">
      <formula>$AA$8</formula>
      <formula>$AB$8</formula>
    </cfRule>
    <cfRule type="cellIs" dxfId="121" priority="74" operator="between">
      <formula>$AA$9</formula>
      <formula>$AB$9</formula>
    </cfRule>
    <cfRule type="cellIs" dxfId="120" priority="75" operator="between">
      <formula>$AA$12</formula>
      <formula>$AB$12</formula>
    </cfRule>
  </conditionalFormatting>
  <conditionalFormatting sqref="V44:X44">
    <cfRule type="cellIs" dxfId="119" priority="66" operator="between">
      <formula>$AA$6</formula>
      <formula>$AB$6</formula>
    </cfRule>
    <cfRule type="cellIs" dxfId="118" priority="67" operator="between">
      <formula>$AA$7</formula>
      <formula>$AB$7</formula>
    </cfRule>
    <cfRule type="cellIs" dxfId="117" priority="68" operator="between">
      <formula>$AA$8</formula>
      <formula>$AB$8</formula>
    </cfRule>
    <cfRule type="cellIs" dxfId="116" priority="69" operator="between">
      <formula>$AA$9</formula>
      <formula>$AB$9</formula>
    </cfRule>
    <cfRule type="cellIs" dxfId="115" priority="70" operator="between">
      <formula>$AA$12</formula>
      <formula>$AB$12</formula>
    </cfRule>
  </conditionalFormatting>
  <conditionalFormatting sqref="V50:X50">
    <cfRule type="cellIs" dxfId="114" priority="61" operator="between">
      <formula>$AA$6</formula>
      <formula>$AB$6</formula>
    </cfRule>
    <cfRule type="cellIs" dxfId="113" priority="62" operator="between">
      <formula>$AA$7</formula>
      <formula>$AB$7</formula>
    </cfRule>
    <cfRule type="cellIs" dxfId="112" priority="63" operator="between">
      <formula>$AA$8</formula>
      <formula>$AB$8</formula>
    </cfRule>
    <cfRule type="cellIs" dxfId="111" priority="64" operator="between">
      <formula>$AA$9</formula>
      <formula>$AB$9</formula>
    </cfRule>
    <cfRule type="cellIs" dxfId="110" priority="65" operator="between">
      <formula>$AA$12</formula>
      <formula>$AB$12</formula>
    </cfRule>
  </conditionalFormatting>
  <conditionalFormatting sqref="V56:X56">
    <cfRule type="cellIs" dxfId="109" priority="56" operator="between">
      <formula>$AA$6</formula>
      <formula>$AB$6</formula>
    </cfRule>
    <cfRule type="cellIs" dxfId="108" priority="57" operator="between">
      <formula>$AA$7</formula>
      <formula>$AB$7</formula>
    </cfRule>
    <cfRule type="cellIs" dxfId="107" priority="58" operator="between">
      <formula>$AA$8</formula>
      <formula>$AB$8</formula>
    </cfRule>
    <cfRule type="cellIs" dxfId="106" priority="59" operator="between">
      <formula>$AA$9</formula>
      <formula>$AB$9</formula>
    </cfRule>
    <cfRule type="cellIs" dxfId="105" priority="60" operator="between">
      <formula>$AA$12</formula>
      <formula>$AB$12</formula>
    </cfRule>
  </conditionalFormatting>
  <conditionalFormatting sqref="V62:X62">
    <cfRule type="cellIs" dxfId="104" priority="51" operator="between">
      <formula>$AA$6</formula>
      <formula>$AB$6</formula>
    </cfRule>
    <cfRule type="cellIs" dxfId="103" priority="52" operator="between">
      <formula>$AA$7</formula>
      <formula>$AB$7</formula>
    </cfRule>
    <cfRule type="cellIs" dxfId="102" priority="53" operator="between">
      <formula>$AA$8</formula>
      <formula>$AB$8</formula>
    </cfRule>
    <cfRule type="cellIs" dxfId="101" priority="54" operator="between">
      <formula>$AA$9</formula>
      <formula>$AB$9</formula>
    </cfRule>
    <cfRule type="cellIs" dxfId="100" priority="55" operator="between">
      <formula>$AA$12</formula>
      <formula>$AB$12</formula>
    </cfRule>
  </conditionalFormatting>
  <conditionalFormatting sqref="V68:X70">
    <cfRule type="cellIs" dxfId="99" priority="46" operator="between">
      <formula>$AA$6</formula>
      <formula>$AB$6</formula>
    </cfRule>
    <cfRule type="cellIs" dxfId="98" priority="47" operator="between">
      <formula>$AA$7</formula>
      <formula>$AB$7</formula>
    </cfRule>
    <cfRule type="cellIs" dxfId="97" priority="48" operator="between">
      <formula>$AA$8</formula>
      <formula>$AB$8</formula>
    </cfRule>
    <cfRule type="cellIs" dxfId="96" priority="49" operator="between">
      <formula>$AA$9</formula>
      <formula>$AB$9</formula>
    </cfRule>
    <cfRule type="cellIs" dxfId="95" priority="50" operator="between">
      <formula>$AA$12</formula>
      <formula>$AB$12</formula>
    </cfRule>
  </conditionalFormatting>
  <conditionalFormatting sqref="V74:X74">
    <cfRule type="cellIs" dxfId="94" priority="41" operator="between">
      <formula>$AA$6</formula>
      <formula>$AB$6</formula>
    </cfRule>
    <cfRule type="cellIs" dxfId="93" priority="42" operator="between">
      <formula>$AA$7</formula>
      <formula>$AB$7</formula>
    </cfRule>
    <cfRule type="cellIs" dxfId="92" priority="43" operator="between">
      <formula>$AA$8</formula>
      <formula>$AB$8</formula>
    </cfRule>
    <cfRule type="cellIs" dxfId="91" priority="44" operator="between">
      <formula>$AA$9</formula>
      <formula>$AB$9</formula>
    </cfRule>
    <cfRule type="cellIs" dxfId="90" priority="45" operator="between">
      <formula>$AA$12</formula>
      <formula>$AB$12</formula>
    </cfRule>
  </conditionalFormatting>
  <conditionalFormatting sqref="V80:X80">
    <cfRule type="cellIs" dxfId="89" priority="36" operator="between">
      <formula>$AA$6</formula>
      <formula>$AB$6</formula>
    </cfRule>
    <cfRule type="cellIs" dxfId="88" priority="37" operator="between">
      <formula>$AA$7</formula>
      <formula>$AB$7</formula>
    </cfRule>
    <cfRule type="cellIs" dxfId="87" priority="38" operator="between">
      <formula>$AA$8</formula>
      <formula>$AB$8</formula>
    </cfRule>
    <cfRule type="cellIs" dxfId="86" priority="39" operator="between">
      <formula>$AA$9</formula>
      <formula>$AB$9</formula>
    </cfRule>
    <cfRule type="cellIs" dxfId="85" priority="40" operator="between">
      <formula>$AA$12</formula>
      <formula>$AB$12</formula>
    </cfRule>
  </conditionalFormatting>
  <conditionalFormatting sqref="V86:X86">
    <cfRule type="cellIs" dxfId="84" priority="31" operator="between">
      <formula>$AA$6</formula>
      <formula>$AB$6</formula>
    </cfRule>
    <cfRule type="cellIs" dxfId="83" priority="32" operator="between">
      <formula>$AA$7</formula>
      <formula>$AB$7</formula>
    </cfRule>
    <cfRule type="cellIs" dxfId="82" priority="33" operator="between">
      <formula>$AA$8</formula>
      <formula>$AB$8</formula>
    </cfRule>
    <cfRule type="cellIs" dxfId="81" priority="34" operator="between">
      <formula>$AA$9</formula>
      <formula>$AB$9</formula>
    </cfRule>
    <cfRule type="cellIs" dxfId="80" priority="35" operator="between">
      <formula>$AA$12</formula>
      <formula>$AB$12</formula>
    </cfRule>
  </conditionalFormatting>
  <conditionalFormatting sqref="V92:X92">
    <cfRule type="cellIs" dxfId="79" priority="26" operator="between">
      <formula>$AA$6</formula>
      <formula>$AB$6</formula>
    </cfRule>
    <cfRule type="cellIs" dxfId="78" priority="27" operator="between">
      <formula>$AA$7</formula>
      <formula>$AB$7</formula>
    </cfRule>
    <cfRule type="cellIs" dxfId="77" priority="28" operator="between">
      <formula>$AA$8</formula>
      <formula>$AB$8</formula>
    </cfRule>
    <cfRule type="cellIs" dxfId="76" priority="29" operator="between">
      <formula>$AA$9</formula>
      <formula>$AB$9</formula>
    </cfRule>
    <cfRule type="cellIs" dxfId="75" priority="30" operator="between">
      <formula>$AA$12</formula>
      <formula>$AB$12</formula>
    </cfRule>
  </conditionalFormatting>
  <conditionalFormatting sqref="V98:X98">
    <cfRule type="cellIs" dxfId="74" priority="21" operator="between">
      <formula>$AA$6</formula>
      <formula>$AB$6</formula>
    </cfRule>
    <cfRule type="cellIs" dxfId="73" priority="22" operator="between">
      <formula>$AA$7</formula>
      <formula>$AB$7</formula>
    </cfRule>
    <cfRule type="cellIs" dxfId="72" priority="23" operator="between">
      <formula>$AA$8</formula>
      <formula>$AB$8</formula>
    </cfRule>
    <cfRule type="cellIs" dxfId="71" priority="24" operator="between">
      <formula>$AA$9</formula>
      <formula>$AB$9</formula>
    </cfRule>
    <cfRule type="cellIs" dxfId="70" priority="25" operator="between">
      <formula>$AA$12</formula>
      <formula>$AB$12</formula>
    </cfRule>
  </conditionalFormatting>
  <conditionalFormatting sqref="V104:X106">
    <cfRule type="cellIs" dxfId="69" priority="16" operator="between">
      <formula>$AA$6</formula>
      <formula>$AB$6</formula>
    </cfRule>
    <cfRule type="cellIs" dxfId="68" priority="17" operator="between">
      <formula>$AA$7</formula>
      <formula>$AB$7</formula>
    </cfRule>
    <cfRule type="cellIs" dxfId="67" priority="18" operator="between">
      <formula>$AA$8</formula>
      <formula>$AB$8</formula>
    </cfRule>
    <cfRule type="cellIs" dxfId="66" priority="19" operator="between">
      <formula>$AA$9</formula>
      <formula>$AB$9</formula>
    </cfRule>
    <cfRule type="cellIs" dxfId="65" priority="20" operator="between">
      <formula>$AA$12</formula>
      <formula>$AB$12</formula>
    </cfRule>
  </conditionalFormatting>
  <conditionalFormatting sqref="V110:X112">
    <cfRule type="cellIs" dxfId="64" priority="11" operator="between">
      <formula>$AA$6</formula>
      <formula>$AB$6</formula>
    </cfRule>
    <cfRule type="cellIs" dxfId="63" priority="12" operator="between">
      <formula>$AA$7</formula>
      <formula>$AB$7</formula>
    </cfRule>
    <cfRule type="cellIs" dxfId="62" priority="13" operator="between">
      <formula>$AA$8</formula>
      <formula>$AB$8</formula>
    </cfRule>
    <cfRule type="cellIs" dxfId="61" priority="14" operator="between">
      <formula>$AA$9</formula>
      <formula>$AB$9</formula>
    </cfRule>
    <cfRule type="cellIs" dxfId="60" priority="15" operator="between">
      <formula>$AA$12</formula>
      <formula>$AB$12</formula>
    </cfRule>
  </conditionalFormatting>
  <conditionalFormatting sqref="V116:X118">
    <cfRule type="cellIs" dxfId="59" priority="6" operator="between">
      <formula>$AA$6</formula>
      <formula>$AB$6</formula>
    </cfRule>
    <cfRule type="cellIs" dxfId="58" priority="7" operator="between">
      <formula>$AA$7</formula>
      <formula>$AB$7</formula>
    </cfRule>
    <cfRule type="cellIs" dxfId="57" priority="8" operator="between">
      <formula>$AA$8</formula>
      <formula>$AB$8</formula>
    </cfRule>
    <cfRule type="cellIs" dxfId="56" priority="9" operator="between">
      <formula>$AA$9</formula>
      <formula>$AB$9</formula>
    </cfRule>
    <cfRule type="cellIs" dxfId="55" priority="10" operator="between">
      <formula>$AA$12</formula>
      <formula>$AB$12</formula>
    </cfRule>
  </conditionalFormatting>
  <conditionalFormatting sqref="V122:X124">
    <cfRule type="cellIs" dxfId="54" priority="1" operator="between">
      <formula>$AA$6</formula>
      <formula>$AB$6</formula>
    </cfRule>
    <cfRule type="cellIs" dxfId="53" priority="2" operator="between">
      <formula>$AA$7</formula>
      <formula>$AB$7</formula>
    </cfRule>
    <cfRule type="cellIs" dxfId="52" priority="3" operator="between">
      <formula>$AA$8</formula>
      <formula>$AB$8</formula>
    </cfRule>
    <cfRule type="cellIs" dxfId="51" priority="4" operator="between">
      <formula>$AA$9</formula>
      <formula>$AB$9</formula>
    </cfRule>
    <cfRule type="cellIs" dxfId="50" priority="5" operator="between">
      <formula>$AA$12</formula>
      <formula>$AB$12</formula>
    </cfRule>
  </conditionalFormatting>
  <printOptions horizontalCentered="1" verticalCentered="1"/>
  <pageMargins left="0.23622047244094491" right="0.23622047244094491" top="0.74803149606299213" bottom="0.74803149606299213" header="0.31496062992125984" footer="0.31496062992125984"/>
  <pageSetup scale="60" orientation="landscape" r:id="rId1"/>
  <headerFooter alignWithMargins="0"/>
  <rowBreaks count="1" manualBreakCount="1">
    <brk id="37" max="16383" man="1"/>
  </rowBreaks>
  <colBreaks count="2" manualBreakCount="2">
    <brk id="9" max="92" man="1"/>
    <brk id="24" max="1048575" man="1"/>
  </colBreaks>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14:formula1>
            <xm:f>'4 FORMULAS'!$B$50:$B$52</xm:f>
          </x14:formula1>
          <xm:sqref>J8:J127</xm:sqref>
        </x14:dataValidation>
        <x14:dataValidation type="list" allowBlank="1" showInputMessage="1" showErrorMessage="1">
          <x14:formula1>
            <xm:f>'4 FORMULAS'!$B$53:$B$54</xm:f>
          </x14:formula1>
          <xm:sqref>M8:M127</xm:sqref>
        </x14:dataValidation>
        <x14:dataValidation type="list" allowBlank="1" showInputMessage="1" showErrorMessage="1">
          <x14:formula1>
            <xm:f>'4 FORMULAS'!$B$59:$B$61</xm:f>
          </x14:formula1>
          <xm:sqref>O8:O127</xm:sqref>
        </x14:dataValidation>
        <x14:dataValidation type="list" allowBlank="1" showInputMessage="1" showErrorMessage="1">
          <x14:formula1>
            <xm:f>'4 FORMULAS'!$B$67:$B$68</xm:f>
          </x14:formula1>
          <xm:sqref>Q8:Q127</xm:sqref>
        </x14:dataValidation>
        <x14:dataValidation type="list" allowBlank="1" showInputMessage="1" showErrorMessage="1">
          <x14:formula1>
            <xm:f>'4 FORMULAS'!$B$69:$B$71</xm:f>
          </x14:formula1>
          <xm:sqref>R8:R127</xm:sqref>
        </x14:dataValidation>
        <x14:dataValidation type="list" allowBlank="1" showInputMessage="1" showErrorMessage="1">
          <x14:formula1>
            <xm:f>'4 FORMULAS'!$B$62:$B$63</xm:f>
          </x14:formula1>
          <xm:sqref>P8:P127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97"/>
  <sheetViews>
    <sheetView topLeftCell="J1" zoomScale="118" zoomScaleNormal="70" workbookViewId="0">
      <selection activeCell="S8" sqref="S8"/>
    </sheetView>
  </sheetViews>
  <sheetFormatPr baseColWidth="10" defaultColWidth="10.85546875" defaultRowHeight="12.75" x14ac:dyDescent="0.2"/>
  <cols>
    <col min="1" max="1" width="35.42578125" style="126" customWidth="1"/>
    <col min="2" max="2" width="47.140625" style="126" customWidth="1"/>
    <col min="3" max="3" width="42.42578125" style="126" customWidth="1"/>
    <col min="4" max="4" width="34.42578125" style="126" customWidth="1"/>
    <col min="5" max="5" width="27.140625" style="126" customWidth="1"/>
    <col min="6" max="6" width="45.42578125" style="126" customWidth="1"/>
    <col min="7" max="7" width="22.140625" style="126" customWidth="1"/>
    <col min="8" max="8" width="20.85546875" style="126" customWidth="1"/>
    <col min="9" max="9" width="46.28515625" style="126" customWidth="1"/>
    <col min="10" max="10" width="10.85546875" style="126"/>
    <col min="11" max="11" width="20.85546875" style="126" customWidth="1"/>
    <col min="12" max="12" width="14.42578125" style="126" customWidth="1"/>
    <col min="13" max="13" width="21" style="359" customWidth="1"/>
    <col min="14" max="14" width="21" style="126" customWidth="1"/>
    <col min="15" max="16" width="10.85546875" style="126"/>
    <col min="17" max="17" width="14.85546875" style="359" customWidth="1"/>
    <col min="18" max="18" width="10.85546875" style="359"/>
    <col min="19" max="19" width="16.42578125" style="126" customWidth="1"/>
    <col min="20" max="20" width="10.85546875" style="126"/>
    <col min="21" max="21" width="30.140625" style="126" customWidth="1"/>
    <col min="22" max="16384" width="10.85546875" style="126"/>
  </cols>
  <sheetData>
    <row r="1" spans="1:23" ht="25.5" customHeight="1" x14ac:dyDescent="0.2">
      <c r="A1" s="741" t="s">
        <v>127</v>
      </c>
      <c r="B1" s="741"/>
      <c r="E1" s="740" t="s">
        <v>128</v>
      </c>
      <c r="F1" s="740"/>
      <c r="G1" s="740"/>
      <c r="H1" s="740"/>
    </row>
    <row r="2" spans="1:23" ht="48.95" customHeight="1" x14ac:dyDescent="0.2">
      <c r="B2" s="136" t="s">
        <v>96</v>
      </c>
      <c r="C2" s="136"/>
      <c r="E2" s="739" t="s">
        <v>129</v>
      </c>
      <c r="F2" s="739"/>
      <c r="G2" s="739"/>
      <c r="H2" s="739"/>
      <c r="I2" s="739"/>
      <c r="K2" s="739" t="s">
        <v>130</v>
      </c>
      <c r="L2" s="739"/>
      <c r="M2" s="739"/>
      <c r="N2" s="739"/>
      <c r="P2" s="739" t="s">
        <v>53</v>
      </c>
      <c r="Q2" s="739"/>
      <c r="S2" s="127" t="s">
        <v>71</v>
      </c>
      <c r="U2" s="127" t="s">
        <v>131</v>
      </c>
      <c r="W2" s="69" t="s">
        <v>83</v>
      </c>
    </row>
    <row r="3" spans="1:23" ht="29.25" thickBot="1" x14ac:dyDescent="0.25">
      <c r="A3" s="128" t="s">
        <v>132</v>
      </c>
      <c r="B3" s="136" t="s">
        <v>132</v>
      </c>
      <c r="C3" s="136" t="s">
        <v>96</v>
      </c>
      <c r="E3" s="129" t="s">
        <v>49</v>
      </c>
      <c r="F3" s="129" t="s">
        <v>51</v>
      </c>
      <c r="H3" s="129" t="s">
        <v>54</v>
      </c>
      <c r="I3" s="129" t="s">
        <v>56</v>
      </c>
      <c r="K3" s="127" t="s">
        <v>133</v>
      </c>
      <c r="L3" s="127" t="s">
        <v>134</v>
      </c>
      <c r="M3" s="363" t="s">
        <v>135</v>
      </c>
      <c r="N3" s="127" t="s">
        <v>136</v>
      </c>
      <c r="P3" s="132" t="s">
        <v>49</v>
      </c>
      <c r="Q3" s="368" t="s">
        <v>137</v>
      </c>
      <c r="S3" s="128" t="s">
        <v>138</v>
      </c>
      <c r="U3" s="4" t="s">
        <v>139</v>
      </c>
      <c r="W3" s="46" t="s">
        <v>140</v>
      </c>
    </row>
    <row r="4" spans="1:23" ht="38.25" x14ac:dyDescent="0.2">
      <c r="A4" s="135" t="s">
        <v>141</v>
      </c>
      <c r="B4" s="138" t="s">
        <v>141</v>
      </c>
      <c r="C4" s="149" t="s">
        <v>142</v>
      </c>
      <c r="E4" s="128" t="s">
        <v>143</v>
      </c>
      <c r="F4" s="130">
        <v>0.25</v>
      </c>
      <c r="H4" s="128" t="s">
        <v>144</v>
      </c>
      <c r="I4" s="130">
        <v>0.25</v>
      </c>
      <c r="K4" s="277" t="s">
        <v>145</v>
      </c>
      <c r="L4" s="128" t="s">
        <v>146</v>
      </c>
      <c r="M4" s="364" t="s">
        <v>147</v>
      </c>
      <c r="N4" s="128" t="s">
        <v>148</v>
      </c>
      <c r="P4" s="128" t="s">
        <v>143</v>
      </c>
      <c r="Q4" s="369" t="s">
        <v>149</v>
      </c>
      <c r="S4" s="128" t="s">
        <v>150</v>
      </c>
      <c r="U4" s="4" t="s">
        <v>151</v>
      </c>
      <c r="W4" s="46" t="s">
        <v>152</v>
      </c>
    </row>
    <row r="5" spans="1:23" ht="77.25" thickBot="1" x14ac:dyDescent="0.25">
      <c r="A5" s="135" t="s">
        <v>153</v>
      </c>
      <c r="B5" s="142"/>
      <c r="C5" s="150"/>
      <c r="E5" s="128" t="s">
        <v>154</v>
      </c>
      <c r="F5" s="130">
        <v>0.15</v>
      </c>
      <c r="H5" s="128" t="s">
        <v>155</v>
      </c>
      <c r="I5" s="130">
        <v>0.15</v>
      </c>
      <c r="K5" s="277" t="s">
        <v>156</v>
      </c>
      <c r="L5" s="128" t="s">
        <v>157</v>
      </c>
      <c r="M5" s="364" t="s">
        <v>158</v>
      </c>
      <c r="N5" s="128" t="s">
        <v>159</v>
      </c>
      <c r="P5" s="128" t="s">
        <v>154</v>
      </c>
      <c r="Q5" s="369" t="s">
        <v>149</v>
      </c>
      <c r="S5" s="128" t="s">
        <v>160</v>
      </c>
      <c r="U5" s="4" t="s">
        <v>161</v>
      </c>
      <c r="W5" s="46" t="s">
        <v>162</v>
      </c>
    </row>
    <row r="6" spans="1:23" ht="28.5" x14ac:dyDescent="0.2">
      <c r="A6" s="135" t="s">
        <v>163</v>
      </c>
      <c r="B6" s="144" t="s">
        <v>153</v>
      </c>
      <c r="C6" s="151" t="s">
        <v>164</v>
      </c>
      <c r="E6" s="128" t="s">
        <v>165</v>
      </c>
      <c r="F6" s="130">
        <v>0.1</v>
      </c>
      <c r="H6" s="128"/>
      <c r="I6" s="128"/>
      <c r="K6" s="277" t="s">
        <v>166</v>
      </c>
      <c r="L6" s="128"/>
      <c r="M6" s="364"/>
      <c r="N6" s="128" t="s">
        <v>167</v>
      </c>
      <c r="P6" s="128" t="s">
        <v>165</v>
      </c>
      <c r="Q6" s="369" t="s">
        <v>168</v>
      </c>
      <c r="S6" s="128" t="s">
        <v>169</v>
      </c>
      <c r="U6" s="4" t="s">
        <v>170</v>
      </c>
      <c r="W6" s="128"/>
    </row>
    <row r="7" spans="1:23" ht="13.5" thickBot="1" x14ac:dyDescent="0.25">
      <c r="A7" s="135" t="s">
        <v>171</v>
      </c>
      <c r="B7" s="142"/>
      <c r="C7" s="150"/>
      <c r="E7" s="128"/>
      <c r="F7" s="130"/>
      <c r="P7" s="131"/>
      <c r="S7" s="128" t="s">
        <v>172</v>
      </c>
    </row>
    <row r="8" spans="1:23" ht="26.25" thickBot="1" x14ac:dyDescent="0.25">
      <c r="A8" s="135" t="s">
        <v>175</v>
      </c>
      <c r="B8" s="146"/>
      <c r="C8" s="150"/>
      <c r="S8" s="128" t="s">
        <v>598</v>
      </c>
    </row>
    <row r="9" spans="1:23" x14ac:dyDescent="0.2">
      <c r="A9" s="135" t="s">
        <v>176</v>
      </c>
      <c r="B9" s="144" t="s">
        <v>171</v>
      </c>
      <c r="C9" s="151" t="s">
        <v>177</v>
      </c>
      <c r="S9" s="126" t="s">
        <v>1074</v>
      </c>
    </row>
    <row r="10" spans="1:23" ht="14.25" customHeight="1" thickBot="1" x14ac:dyDescent="0.25">
      <c r="A10" s="137"/>
      <c r="B10" s="142"/>
      <c r="C10" s="150"/>
    </row>
    <row r="11" spans="1:23" ht="14.25" customHeight="1" x14ac:dyDescent="0.2">
      <c r="B11" s="144" t="s">
        <v>173</v>
      </c>
      <c r="C11" s="145" t="s">
        <v>142</v>
      </c>
    </row>
    <row r="12" spans="1:23" ht="14.25" customHeight="1" x14ac:dyDescent="0.2">
      <c r="A12" s="275" t="s">
        <v>97</v>
      </c>
      <c r="B12" s="141"/>
      <c r="C12" s="140" t="s">
        <v>164</v>
      </c>
    </row>
    <row r="13" spans="1:23" ht="14.25" customHeight="1" x14ac:dyDescent="0.2">
      <c r="A13" s="276" t="s">
        <v>178</v>
      </c>
      <c r="B13" s="139"/>
      <c r="C13" s="140" t="s">
        <v>174</v>
      </c>
    </row>
    <row r="14" spans="1:23" ht="14.25" customHeight="1" x14ac:dyDescent="0.2">
      <c r="A14" s="276" t="s">
        <v>101</v>
      </c>
      <c r="B14" s="139"/>
      <c r="C14" s="140" t="s">
        <v>177</v>
      </c>
    </row>
    <row r="15" spans="1:23" ht="14.25" customHeight="1" x14ac:dyDescent="0.2">
      <c r="A15" s="276" t="s">
        <v>179</v>
      </c>
      <c r="B15" s="139"/>
      <c r="C15" s="140" t="s">
        <v>180</v>
      </c>
    </row>
    <row r="16" spans="1:23" ht="14.25" customHeight="1" thickBot="1" x14ac:dyDescent="0.25">
      <c r="A16" s="276" t="s">
        <v>181</v>
      </c>
      <c r="B16" s="142"/>
      <c r="C16" s="143"/>
    </row>
    <row r="17" spans="1:5" x14ac:dyDescent="0.2">
      <c r="A17" s="276" t="s">
        <v>182</v>
      </c>
      <c r="B17" s="144" t="s">
        <v>175</v>
      </c>
      <c r="C17" s="145" t="s">
        <v>142</v>
      </c>
    </row>
    <row r="18" spans="1:5" ht="14.25" customHeight="1" x14ac:dyDescent="0.2">
      <c r="B18" s="139"/>
      <c r="C18" s="140" t="s">
        <v>164</v>
      </c>
    </row>
    <row r="19" spans="1:5" ht="14.25" customHeight="1" x14ac:dyDescent="0.2">
      <c r="B19" s="139"/>
      <c r="C19" s="140" t="s">
        <v>174</v>
      </c>
    </row>
    <row r="20" spans="1:5" ht="14.25" customHeight="1" x14ac:dyDescent="0.2">
      <c r="B20" s="139"/>
      <c r="C20" s="140" t="s">
        <v>177</v>
      </c>
    </row>
    <row r="21" spans="1:5" ht="14.25" customHeight="1" x14ac:dyDescent="0.2">
      <c r="B21" s="139"/>
      <c r="C21" s="140" t="s">
        <v>180</v>
      </c>
    </row>
    <row r="22" spans="1:5" ht="14.25" customHeight="1" thickBot="1" x14ac:dyDescent="0.25">
      <c r="B22" s="146"/>
      <c r="C22" s="147"/>
    </row>
    <row r="23" spans="1:5" ht="14.25" customHeight="1" x14ac:dyDescent="0.2">
      <c r="B23" s="144" t="s">
        <v>176</v>
      </c>
      <c r="C23" s="145" t="s">
        <v>180</v>
      </c>
    </row>
    <row r="24" spans="1:5" ht="14.25" customHeight="1" x14ac:dyDescent="0.2">
      <c r="B24" s="139"/>
      <c r="C24" s="140" t="s">
        <v>164</v>
      </c>
    </row>
    <row r="25" spans="1:5" ht="14.25" customHeight="1" thickBot="1" x14ac:dyDescent="0.25">
      <c r="B25" s="142"/>
      <c r="C25" s="143"/>
    </row>
    <row r="29" spans="1:5" x14ac:dyDescent="0.2">
      <c r="A29" s="275"/>
      <c r="B29" s="275"/>
      <c r="C29" s="275"/>
      <c r="D29" s="275"/>
      <c r="E29" s="275"/>
    </row>
    <row r="30" spans="1:5" ht="25.5" x14ac:dyDescent="0.2">
      <c r="A30" s="126" t="s">
        <v>178</v>
      </c>
      <c r="B30" s="126" t="s">
        <v>101</v>
      </c>
      <c r="C30" s="126" t="s">
        <v>183</v>
      </c>
      <c r="D30" s="126" t="s">
        <v>104</v>
      </c>
      <c r="E30" s="126" t="s">
        <v>113</v>
      </c>
    </row>
    <row r="31" spans="1:5" ht="25.5" x14ac:dyDescent="0.2">
      <c r="A31" s="282" t="s">
        <v>105</v>
      </c>
      <c r="B31" s="126" t="s">
        <v>184</v>
      </c>
      <c r="C31" s="126" t="s">
        <v>185</v>
      </c>
      <c r="D31" s="126" t="s">
        <v>105</v>
      </c>
      <c r="E31" s="126" t="s">
        <v>105</v>
      </c>
    </row>
    <row r="32" spans="1:5" ht="25.5" x14ac:dyDescent="0.2">
      <c r="A32" s="282" t="s">
        <v>107</v>
      </c>
      <c r="B32" s="126" t="s">
        <v>186</v>
      </c>
      <c r="C32" s="126" t="s">
        <v>187</v>
      </c>
      <c r="D32" s="126" t="s">
        <v>107</v>
      </c>
      <c r="E32" s="126" t="s">
        <v>107</v>
      </c>
    </row>
    <row r="33" spans="1:9" ht="25.5" x14ac:dyDescent="0.2">
      <c r="A33" s="282" t="s">
        <v>188</v>
      </c>
      <c r="B33" s="126" t="s">
        <v>189</v>
      </c>
      <c r="C33" s="126" t="s">
        <v>190</v>
      </c>
      <c r="D33" s="126" t="s">
        <v>188</v>
      </c>
      <c r="E33" s="126" t="s">
        <v>188</v>
      </c>
    </row>
    <row r="34" spans="1:9" ht="25.5" x14ac:dyDescent="0.2">
      <c r="A34" s="126" t="s">
        <v>372</v>
      </c>
      <c r="B34" s="126" t="s">
        <v>102</v>
      </c>
      <c r="E34" s="126" t="s">
        <v>384</v>
      </c>
    </row>
    <row r="35" spans="1:9" ht="25.5" x14ac:dyDescent="0.2">
      <c r="E35" s="126" t="s">
        <v>385</v>
      </c>
    </row>
    <row r="36" spans="1:9" ht="25.5" x14ac:dyDescent="0.2">
      <c r="E36" s="126" t="s">
        <v>386</v>
      </c>
      <c r="H36" s="126" t="s">
        <v>191</v>
      </c>
      <c r="I36" s="126" t="s">
        <v>192</v>
      </c>
    </row>
    <row r="37" spans="1:9" ht="102" x14ac:dyDescent="0.2">
      <c r="A37" s="288" t="s">
        <v>193</v>
      </c>
      <c r="B37" s="288" t="s">
        <v>109</v>
      </c>
      <c r="C37" s="288" t="s">
        <v>174</v>
      </c>
      <c r="D37" s="288" t="s">
        <v>194</v>
      </c>
      <c r="E37" s="288" t="s">
        <v>180</v>
      </c>
      <c r="F37" s="288" t="s">
        <v>195</v>
      </c>
      <c r="H37" s="126" t="s">
        <v>193</v>
      </c>
      <c r="I37" s="126" t="s">
        <v>432</v>
      </c>
    </row>
    <row r="38" spans="1:9" ht="63.75" x14ac:dyDescent="0.2">
      <c r="A38" s="284" t="s">
        <v>196</v>
      </c>
      <c r="B38" s="285" t="s">
        <v>433</v>
      </c>
      <c r="C38" s="285" t="s">
        <v>197</v>
      </c>
      <c r="D38" s="284" t="s">
        <v>198</v>
      </c>
      <c r="E38" s="284" t="s">
        <v>199</v>
      </c>
      <c r="F38" s="286" t="s">
        <v>200</v>
      </c>
      <c r="H38" s="126" t="s">
        <v>109</v>
      </c>
      <c r="I38" s="126" t="s">
        <v>434</v>
      </c>
    </row>
    <row r="39" spans="1:9" ht="38.25" x14ac:dyDescent="0.2">
      <c r="A39" s="284" t="s">
        <v>201</v>
      </c>
      <c r="B39" s="285" t="s">
        <v>202</v>
      </c>
      <c r="C39" s="285" t="s">
        <v>203</v>
      </c>
      <c r="D39" s="287" t="s">
        <v>204</v>
      </c>
      <c r="E39" s="287" t="s">
        <v>205</v>
      </c>
      <c r="F39" s="284" t="s">
        <v>435</v>
      </c>
      <c r="H39" s="126" t="s">
        <v>174</v>
      </c>
      <c r="I39" s="126" t="s">
        <v>206</v>
      </c>
    </row>
    <row r="40" spans="1:9" ht="28.5" x14ac:dyDescent="0.2">
      <c r="A40" s="284" t="s">
        <v>207</v>
      </c>
      <c r="B40" s="285" t="s">
        <v>208</v>
      </c>
      <c r="C40" s="285" t="s">
        <v>209</v>
      </c>
      <c r="D40" s="287" t="s">
        <v>210</v>
      </c>
      <c r="E40" s="287" t="s">
        <v>211</v>
      </c>
      <c r="F40" s="287" t="s">
        <v>212</v>
      </c>
      <c r="H40" s="126" t="s">
        <v>194</v>
      </c>
      <c r="I40" s="126" t="s">
        <v>436</v>
      </c>
    </row>
    <row r="41" spans="1:9" ht="28.5" x14ac:dyDescent="0.2">
      <c r="A41" s="284" t="s">
        <v>213</v>
      </c>
      <c r="B41" s="285" t="s">
        <v>214</v>
      </c>
      <c r="C41" s="285" t="s">
        <v>215</v>
      </c>
      <c r="D41" s="287" t="s">
        <v>216</v>
      </c>
      <c r="E41" s="287" t="s">
        <v>217</v>
      </c>
      <c r="F41" s="287" t="s">
        <v>218</v>
      </c>
      <c r="H41" s="126" t="s">
        <v>180</v>
      </c>
      <c r="I41" s="126" t="s">
        <v>437</v>
      </c>
    </row>
    <row r="42" spans="1:9" ht="25.5" x14ac:dyDescent="0.2">
      <c r="A42" s="284" t="s">
        <v>219</v>
      </c>
      <c r="B42" s="283"/>
      <c r="C42" s="283"/>
      <c r="D42" s="287" t="s">
        <v>220</v>
      </c>
      <c r="E42" s="283"/>
      <c r="F42" s="283"/>
      <c r="H42" s="126" t="s">
        <v>195</v>
      </c>
      <c r="I42" s="126" t="s">
        <v>438</v>
      </c>
    </row>
    <row r="43" spans="1:9" ht="28.5" x14ac:dyDescent="0.2">
      <c r="A43" s="284" t="s">
        <v>221</v>
      </c>
      <c r="B43" s="283"/>
      <c r="C43" s="283"/>
      <c r="D43" s="283"/>
      <c r="E43" s="283"/>
      <c r="F43" s="283"/>
    </row>
    <row r="44" spans="1:9" ht="42.75" x14ac:dyDescent="0.2">
      <c r="A44" s="284" t="s">
        <v>222</v>
      </c>
      <c r="B44" s="283"/>
      <c r="C44" s="283"/>
      <c r="D44" s="283"/>
      <c r="E44" s="283"/>
      <c r="F44" s="283"/>
    </row>
    <row r="45" spans="1:9" ht="28.5" x14ac:dyDescent="0.2">
      <c r="A45" s="284" t="s">
        <v>223</v>
      </c>
      <c r="B45" s="283"/>
      <c r="C45" s="283"/>
      <c r="D45" s="283"/>
      <c r="E45" s="283"/>
      <c r="F45" s="283"/>
    </row>
    <row r="46" spans="1:9" ht="28.5" x14ac:dyDescent="0.2">
      <c r="A46" s="284" t="s">
        <v>224</v>
      </c>
      <c r="B46" s="283"/>
      <c r="C46" s="283"/>
      <c r="D46" s="283"/>
      <c r="E46" s="283"/>
      <c r="F46" s="283"/>
    </row>
    <row r="49" spans="1:4" x14ac:dyDescent="0.2">
      <c r="A49" s="734" t="s">
        <v>225</v>
      </c>
      <c r="B49" s="735"/>
      <c r="C49" s="290" t="s">
        <v>226</v>
      </c>
      <c r="D49" s="290" t="s">
        <v>227</v>
      </c>
    </row>
    <row r="50" spans="1:4" ht="14.25" x14ac:dyDescent="0.2">
      <c r="A50" s="742" t="s">
        <v>228</v>
      </c>
      <c r="B50" s="289" t="s">
        <v>143</v>
      </c>
      <c r="C50" s="291">
        <v>0.25</v>
      </c>
      <c r="D50" s="291" t="s">
        <v>149</v>
      </c>
    </row>
    <row r="51" spans="1:4" ht="14.25" x14ac:dyDescent="0.2">
      <c r="A51" s="743"/>
      <c r="B51" s="289" t="s">
        <v>154</v>
      </c>
      <c r="C51" s="291">
        <v>0.15</v>
      </c>
      <c r="D51" s="291" t="s">
        <v>149</v>
      </c>
    </row>
    <row r="52" spans="1:4" ht="14.25" x14ac:dyDescent="0.2">
      <c r="A52" s="744"/>
      <c r="B52" s="289" t="s">
        <v>165</v>
      </c>
      <c r="C52" s="291">
        <v>0.1</v>
      </c>
      <c r="D52" s="291" t="s">
        <v>168</v>
      </c>
    </row>
    <row r="53" spans="1:4" ht="14.25" x14ac:dyDescent="0.2">
      <c r="A53" s="289" t="s">
        <v>229</v>
      </c>
      <c r="B53" s="289" t="s">
        <v>144</v>
      </c>
      <c r="C53" s="291">
        <v>0.25</v>
      </c>
    </row>
    <row r="54" spans="1:4" ht="23.25" x14ac:dyDescent="0.2">
      <c r="A54" s="289" t="s">
        <v>230</v>
      </c>
      <c r="B54" s="289" t="s">
        <v>155</v>
      </c>
      <c r="C54" s="291">
        <v>0.15</v>
      </c>
    </row>
    <row r="57" spans="1:4" ht="15" x14ac:dyDescent="0.25">
      <c r="A57" t="s">
        <v>231</v>
      </c>
      <c r="B57"/>
      <c r="C57"/>
    </row>
    <row r="58" spans="1:4" x14ac:dyDescent="0.2">
      <c r="A58" s="734" t="s">
        <v>225</v>
      </c>
      <c r="B58" s="735"/>
      <c r="C58" s="295" t="s">
        <v>192</v>
      </c>
    </row>
    <row r="59" spans="1:4" ht="80.45" customHeight="1" x14ac:dyDescent="0.2">
      <c r="A59" s="736" t="s">
        <v>133</v>
      </c>
      <c r="B59" s="284" t="s">
        <v>145</v>
      </c>
      <c r="C59" s="284" t="s">
        <v>232</v>
      </c>
    </row>
    <row r="60" spans="1:4" ht="34.5" customHeight="1" x14ac:dyDescent="0.2">
      <c r="A60" s="737"/>
      <c r="B60" s="284" t="s">
        <v>156</v>
      </c>
      <c r="C60" s="284" t="s">
        <v>233</v>
      </c>
    </row>
    <row r="61" spans="1:4" ht="34.5" customHeight="1" x14ac:dyDescent="0.2">
      <c r="A61" s="738"/>
      <c r="B61" s="284" t="s">
        <v>166</v>
      </c>
      <c r="C61" s="284" t="s">
        <v>234</v>
      </c>
    </row>
    <row r="62" spans="1:4" ht="12.75" customHeight="1" x14ac:dyDescent="0.2">
      <c r="A62" s="284" t="s">
        <v>134</v>
      </c>
      <c r="B62" s="284" t="s">
        <v>146</v>
      </c>
      <c r="C62" s="284" t="s">
        <v>235</v>
      </c>
    </row>
    <row r="63" spans="1:4" ht="28.5" x14ac:dyDescent="0.2">
      <c r="A63" s="284"/>
      <c r="B63" s="284" t="s">
        <v>236</v>
      </c>
      <c r="C63" s="284"/>
    </row>
    <row r="64" spans="1:4" ht="14.25" x14ac:dyDescent="0.2">
      <c r="A64" s="284"/>
      <c r="B64" s="284"/>
      <c r="C64" s="284"/>
    </row>
    <row r="65" spans="1:3" ht="14.25" x14ac:dyDescent="0.2">
      <c r="A65" s="284"/>
      <c r="B65" s="284"/>
      <c r="C65" s="284"/>
    </row>
    <row r="66" spans="1:3" ht="14.25" x14ac:dyDescent="0.2">
      <c r="A66" s="284"/>
      <c r="B66" s="284"/>
      <c r="C66" s="284"/>
    </row>
    <row r="67" spans="1:3" ht="12.75" customHeight="1" x14ac:dyDescent="0.2">
      <c r="A67" s="284" t="s">
        <v>237</v>
      </c>
      <c r="B67" s="284" t="s">
        <v>147</v>
      </c>
      <c r="C67" s="284" t="s">
        <v>238</v>
      </c>
    </row>
    <row r="68" spans="1:3" ht="14.25" x14ac:dyDescent="0.2">
      <c r="A68" s="284"/>
      <c r="B68" s="284" t="s">
        <v>158</v>
      </c>
      <c r="C68" s="284"/>
    </row>
    <row r="69" spans="1:3" ht="38.25" x14ac:dyDescent="0.2">
      <c r="A69" s="284" t="s">
        <v>239</v>
      </c>
      <c r="B69" s="284" t="s">
        <v>148</v>
      </c>
      <c r="C69" s="284" t="s">
        <v>240</v>
      </c>
    </row>
    <row r="70" spans="1:3" ht="69" customHeight="1" x14ac:dyDescent="0.2">
      <c r="A70" s="284"/>
      <c r="B70" s="284" t="s">
        <v>241</v>
      </c>
      <c r="C70" s="284" t="s">
        <v>242</v>
      </c>
    </row>
    <row r="71" spans="1:3" ht="34.5" customHeight="1" x14ac:dyDescent="0.2">
      <c r="A71" s="284"/>
      <c r="B71" s="284" t="s">
        <v>167</v>
      </c>
      <c r="C71" s="284" t="s">
        <v>243</v>
      </c>
    </row>
    <row r="119" spans="5:37" ht="99" x14ac:dyDescent="0.2">
      <c r="K119" s="359"/>
      <c r="L119" s="126">
        <v>1</v>
      </c>
      <c r="S119" s="574" t="s">
        <v>380</v>
      </c>
      <c r="Y119" s="347" t="s">
        <v>616</v>
      </c>
      <c r="Z119" s="347" t="s">
        <v>617</v>
      </c>
      <c r="AA119" s="347" t="s">
        <v>618</v>
      </c>
      <c r="AC119" s="338"/>
      <c r="AE119" s="338" t="s">
        <v>149</v>
      </c>
      <c r="AF119" s="126" t="s">
        <v>155</v>
      </c>
      <c r="AH119" s="344" t="s">
        <v>145</v>
      </c>
      <c r="AI119" s="344" t="s">
        <v>146</v>
      </c>
      <c r="AJ119" s="344" t="s">
        <v>147</v>
      </c>
      <c r="AK119" s="344" t="s">
        <v>148</v>
      </c>
    </row>
    <row r="120" spans="5:37" x14ac:dyDescent="0.2">
      <c r="K120" s="359"/>
      <c r="S120" s="562"/>
    </row>
    <row r="121" spans="5:37" x14ac:dyDescent="0.2">
      <c r="K121" s="359"/>
      <c r="S121" s="562"/>
    </row>
    <row r="122" spans="5:37" x14ac:dyDescent="0.2">
      <c r="K122" s="359"/>
      <c r="S122" s="562"/>
    </row>
    <row r="123" spans="5:37" x14ac:dyDescent="0.2">
      <c r="K123" s="359"/>
      <c r="S123" s="562"/>
    </row>
    <row r="124" spans="5:37" x14ac:dyDescent="0.2">
      <c r="K124" s="359"/>
      <c r="S124" s="562"/>
    </row>
    <row r="125" spans="5:37" ht="102" x14ac:dyDescent="0.2">
      <c r="E125" s="126" t="s">
        <v>615</v>
      </c>
      <c r="K125" s="359"/>
    </row>
    <row r="126" spans="5:37" x14ac:dyDescent="0.2">
      <c r="K126" s="359"/>
    </row>
    <row r="127" spans="5:37" x14ac:dyDescent="0.2">
      <c r="K127" s="359"/>
    </row>
    <row r="128" spans="5:37" x14ac:dyDescent="0.2">
      <c r="K128" s="359"/>
    </row>
    <row r="129" spans="11:11" x14ac:dyDescent="0.2">
      <c r="K129" s="359"/>
    </row>
    <row r="130" spans="11:11" x14ac:dyDescent="0.2">
      <c r="K130" s="359"/>
    </row>
    <row r="131" spans="11:11" x14ac:dyDescent="0.2">
      <c r="K131" s="359"/>
    </row>
    <row r="132" spans="11:11" x14ac:dyDescent="0.2">
      <c r="K132" s="359"/>
    </row>
    <row r="133" spans="11:11" x14ac:dyDescent="0.2">
      <c r="K133" s="359"/>
    </row>
    <row r="134" spans="11:11" x14ac:dyDescent="0.2">
      <c r="K134" s="359"/>
    </row>
    <row r="135" spans="11:11" x14ac:dyDescent="0.2">
      <c r="K135" s="359"/>
    </row>
    <row r="136" spans="11:11" x14ac:dyDescent="0.2">
      <c r="K136" s="359"/>
    </row>
    <row r="137" spans="11:11" x14ac:dyDescent="0.2">
      <c r="K137" s="359"/>
    </row>
    <row r="138" spans="11:11" x14ac:dyDescent="0.2">
      <c r="K138" s="359"/>
    </row>
    <row r="139" spans="11:11" x14ac:dyDescent="0.2">
      <c r="K139" s="359"/>
    </row>
    <row r="140" spans="11:11" x14ac:dyDescent="0.2">
      <c r="K140" s="359"/>
    </row>
    <row r="141" spans="11:11" x14ac:dyDescent="0.2">
      <c r="K141" s="359"/>
    </row>
    <row r="142" spans="11:11" x14ac:dyDescent="0.2">
      <c r="K142" s="359"/>
    </row>
    <row r="143" spans="11:11" x14ac:dyDescent="0.2">
      <c r="K143" s="359"/>
    </row>
    <row r="144" spans="11:11" x14ac:dyDescent="0.2">
      <c r="K144" s="359"/>
    </row>
    <row r="145" spans="11:11" x14ac:dyDescent="0.2">
      <c r="K145" s="359"/>
    </row>
    <row r="146" spans="11:11" x14ac:dyDescent="0.2">
      <c r="K146" s="359"/>
    </row>
    <row r="147" spans="11:11" x14ac:dyDescent="0.2">
      <c r="K147" s="359"/>
    </row>
    <row r="148" spans="11:11" x14ac:dyDescent="0.2">
      <c r="K148" s="359"/>
    </row>
    <row r="149" spans="11:11" x14ac:dyDescent="0.2">
      <c r="K149" s="359"/>
    </row>
    <row r="150" spans="11:11" x14ac:dyDescent="0.2">
      <c r="K150" s="359"/>
    </row>
    <row r="151" spans="11:11" x14ac:dyDescent="0.2">
      <c r="K151" s="359"/>
    </row>
    <row r="152" spans="11:11" x14ac:dyDescent="0.2">
      <c r="K152" s="359"/>
    </row>
    <row r="153" spans="11:11" x14ac:dyDescent="0.2">
      <c r="K153" s="359"/>
    </row>
    <row r="154" spans="11:11" x14ac:dyDescent="0.2">
      <c r="K154" s="359"/>
    </row>
    <row r="155" spans="11:11" x14ac:dyDescent="0.2">
      <c r="K155" s="359"/>
    </row>
    <row r="156" spans="11:11" x14ac:dyDescent="0.2">
      <c r="K156" s="359"/>
    </row>
    <row r="157" spans="11:11" x14ac:dyDescent="0.2">
      <c r="K157" s="359"/>
    </row>
    <row r="158" spans="11:11" x14ac:dyDescent="0.2">
      <c r="K158" s="359"/>
    </row>
    <row r="159" spans="11:11" x14ac:dyDescent="0.2">
      <c r="K159" s="359"/>
    </row>
    <row r="160" spans="11:11" x14ac:dyDescent="0.2">
      <c r="K160" s="359"/>
    </row>
    <row r="161" spans="11:11" x14ac:dyDescent="0.2">
      <c r="K161" s="359"/>
    </row>
    <row r="162" spans="11:11" x14ac:dyDescent="0.2">
      <c r="K162" s="359"/>
    </row>
    <row r="163" spans="11:11" x14ac:dyDescent="0.2">
      <c r="K163" s="359"/>
    </row>
    <row r="164" spans="11:11" x14ac:dyDescent="0.2">
      <c r="K164" s="359"/>
    </row>
    <row r="165" spans="11:11" x14ac:dyDescent="0.2">
      <c r="K165" s="359"/>
    </row>
    <row r="166" spans="11:11" x14ac:dyDescent="0.2">
      <c r="K166" s="359"/>
    </row>
    <row r="167" spans="11:11" x14ac:dyDescent="0.2">
      <c r="K167" s="359"/>
    </row>
    <row r="168" spans="11:11" x14ac:dyDescent="0.2">
      <c r="K168" s="359"/>
    </row>
    <row r="169" spans="11:11" x14ac:dyDescent="0.2">
      <c r="K169" s="359"/>
    </row>
    <row r="170" spans="11:11" x14ac:dyDescent="0.2">
      <c r="K170" s="359"/>
    </row>
    <row r="171" spans="11:11" x14ac:dyDescent="0.2">
      <c r="K171" s="359"/>
    </row>
    <row r="172" spans="11:11" x14ac:dyDescent="0.2">
      <c r="K172" s="359"/>
    </row>
    <row r="173" spans="11:11" x14ac:dyDescent="0.2">
      <c r="K173" s="359"/>
    </row>
    <row r="174" spans="11:11" x14ac:dyDescent="0.2">
      <c r="K174" s="359"/>
    </row>
    <row r="175" spans="11:11" x14ac:dyDescent="0.2">
      <c r="K175" s="359"/>
    </row>
    <row r="176" spans="11:11" x14ac:dyDescent="0.2">
      <c r="K176" s="359"/>
    </row>
    <row r="177" spans="11:11" x14ac:dyDescent="0.2">
      <c r="K177" s="359"/>
    </row>
    <row r="178" spans="11:11" x14ac:dyDescent="0.2">
      <c r="K178" s="359"/>
    </row>
    <row r="179" spans="11:11" x14ac:dyDescent="0.2">
      <c r="K179" s="359"/>
    </row>
    <row r="180" spans="11:11" x14ac:dyDescent="0.2">
      <c r="K180" s="359"/>
    </row>
    <row r="181" spans="11:11" x14ac:dyDescent="0.2">
      <c r="K181" s="359"/>
    </row>
    <row r="182" spans="11:11" x14ac:dyDescent="0.2">
      <c r="K182" s="359"/>
    </row>
    <row r="183" spans="11:11" x14ac:dyDescent="0.2">
      <c r="K183" s="359"/>
    </row>
    <row r="184" spans="11:11" x14ac:dyDescent="0.2">
      <c r="K184" s="359"/>
    </row>
    <row r="185" spans="11:11" x14ac:dyDescent="0.2">
      <c r="K185" s="359"/>
    </row>
    <row r="186" spans="11:11" x14ac:dyDescent="0.2">
      <c r="K186" s="359"/>
    </row>
    <row r="187" spans="11:11" x14ac:dyDescent="0.2">
      <c r="K187" s="359"/>
    </row>
    <row r="188" spans="11:11" x14ac:dyDescent="0.2">
      <c r="K188" s="359"/>
    </row>
    <row r="189" spans="11:11" x14ac:dyDescent="0.2">
      <c r="K189" s="359"/>
    </row>
    <row r="190" spans="11:11" x14ac:dyDescent="0.2">
      <c r="K190" s="359"/>
    </row>
    <row r="191" spans="11:11" x14ac:dyDescent="0.2">
      <c r="K191" s="359"/>
    </row>
    <row r="192" spans="11:11" x14ac:dyDescent="0.2">
      <c r="K192" s="359"/>
    </row>
    <row r="193" spans="11:11" x14ac:dyDescent="0.2">
      <c r="K193" s="359"/>
    </row>
    <row r="194" spans="11:11" x14ac:dyDescent="0.2">
      <c r="K194" s="359"/>
    </row>
    <row r="195" spans="11:11" x14ac:dyDescent="0.2">
      <c r="K195" s="359"/>
    </row>
    <row r="196" spans="11:11" x14ac:dyDescent="0.2">
      <c r="K196" s="359"/>
    </row>
    <row r="197" spans="11:11" x14ac:dyDescent="0.2">
      <c r="K197" s="359"/>
    </row>
    <row r="198" spans="11:11" x14ac:dyDescent="0.2">
      <c r="K198" s="359"/>
    </row>
    <row r="199" spans="11:11" x14ac:dyDescent="0.2">
      <c r="K199" s="359"/>
    </row>
    <row r="200" spans="11:11" x14ac:dyDescent="0.2">
      <c r="K200" s="359"/>
    </row>
    <row r="201" spans="11:11" x14ac:dyDescent="0.2">
      <c r="K201" s="359"/>
    </row>
    <row r="202" spans="11:11" x14ac:dyDescent="0.2">
      <c r="K202" s="359"/>
    </row>
    <row r="203" spans="11:11" x14ac:dyDescent="0.2">
      <c r="K203" s="359"/>
    </row>
    <row r="204" spans="11:11" x14ac:dyDescent="0.2">
      <c r="K204" s="359"/>
    </row>
    <row r="205" spans="11:11" x14ac:dyDescent="0.2">
      <c r="K205" s="359"/>
    </row>
    <row r="206" spans="11:11" x14ac:dyDescent="0.2">
      <c r="K206" s="359"/>
    </row>
    <row r="207" spans="11:11" x14ac:dyDescent="0.2">
      <c r="K207" s="359"/>
    </row>
    <row r="208" spans="11:11" x14ac:dyDescent="0.2">
      <c r="K208" s="359"/>
    </row>
    <row r="209" spans="11:11" x14ac:dyDescent="0.2">
      <c r="K209" s="359"/>
    </row>
    <row r="210" spans="11:11" x14ac:dyDescent="0.2">
      <c r="K210" s="359"/>
    </row>
    <row r="211" spans="11:11" x14ac:dyDescent="0.2">
      <c r="K211" s="359"/>
    </row>
    <row r="212" spans="11:11" x14ac:dyDescent="0.2">
      <c r="K212" s="359"/>
    </row>
    <row r="213" spans="11:11" x14ac:dyDescent="0.2">
      <c r="K213" s="359"/>
    </row>
    <row r="214" spans="11:11" x14ac:dyDescent="0.2">
      <c r="K214" s="359"/>
    </row>
    <row r="215" spans="11:11" x14ac:dyDescent="0.2">
      <c r="K215" s="359"/>
    </row>
    <row r="216" spans="11:11" x14ac:dyDescent="0.2">
      <c r="K216" s="359"/>
    </row>
    <row r="217" spans="11:11" x14ac:dyDescent="0.2">
      <c r="K217" s="359"/>
    </row>
    <row r="218" spans="11:11" x14ac:dyDescent="0.2">
      <c r="K218" s="359"/>
    </row>
    <row r="219" spans="11:11" x14ac:dyDescent="0.2">
      <c r="K219" s="359"/>
    </row>
    <row r="220" spans="11:11" x14ac:dyDescent="0.2">
      <c r="K220" s="359"/>
    </row>
    <row r="221" spans="11:11" x14ac:dyDescent="0.2">
      <c r="K221" s="359"/>
    </row>
    <row r="222" spans="11:11" x14ac:dyDescent="0.2">
      <c r="K222" s="359"/>
    </row>
    <row r="223" spans="11:11" x14ac:dyDescent="0.2">
      <c r="K223" s="359"/>
    </row>
    <row r="224" spans="11:11" x14ac:dyDescent="0.2">
      <c r="K224" s="359"/>
    </row>
    <row r="225" spans="11:11" x14ac:dyDescent="0.2">
      <c r="K225" s="359"/>
    </row>
    <row r="226" spans="11:11" x14ac:dyDescent="0.2">
      <c r="K226" s="359"/>
    </row>
    <row r="227" spans="11:11" x14ac:dyDescent="0.2">
      <c r="K227" s="359"/>
    </row>
    <row r="228" spans="11:11" x14ac:dyDescent="0.2">
      <c r="K228" s="359"/>
    </row>
    <row r="229" spans="11:11" x14ac:dyDescent="0.2">
      <c r="K229" s="359"/>
    </row>
    <row r="230" spans="11:11" x14ac:dyDescent="0.2">
      <c r="K230" s="359"/>
    </row>
    <row r="231" spans="11:11" x14ac:dyDescent="0.2">
      <c r="K231" s="359"/>
    </row>
    <row r="232" spans="11:11" x14ac:dyDescent="0.2">
      <c r="K232" s="359"/>
    </row>
    <row r="233" spans="11:11" x14ac:dyDescent="0.2">
      <c r="K233" s="359"/>
    </row>
    <row r="234" spans="11:11" x14ac:dyDescent="0.2">
      <c r="K234" s="359"/>
    </row>
    <row r="235" spans="11:11" x14ac:dyDescent="0.2">
      <c r="K235" s="359"/>
    </row>
    <row r="236" spans="11:11" x14ac:dyDescent="0.2">
      <c r="K236" s="359"/>
    </row>
    <row r="237" spans="11:11" x14ac:dyDescent="0.2">
      <c r="K237" s="359"/>
    </row>
    <row r="238" spans="11:11" x14ac:dyDescent="0.2">
      <c r="K238" s="359"/>
    </row>
    <row r="239" spans="11:11" x14ac:dyDescent="0.2">
      <c r="K239" s="359"/>
    </row>
    <row r="240" spans="11:11" x14ac:dyDescent="0.2">
      <c r="K240" s="359"/>
    </row>
    <row r="241" spans="11:11" x14ac:dyDescent="0.2">
      <c r="K241" s="359"/>
    </row>
    <row r="242" spans="11:11" x14ac:dyDescent="0.2">
      <c r="K242" s="359"/>
    </row>
    <row r="243" spans="11:11" x14ac:dyDescent="0.2">
      <c r="K243" s="359"/>
    </row>
    <row r="244" spans="11:11" x14ac:dyDescent="0.2">
      <c r="K244" s="359"/>
    </row>
    <row r="245" spans="11:11" x14ac:dyDescent="0.2">
      <c r="K245" s="359"/>
    </row>
    <row r="246" spans="11:11" x14ac:dyDescent="0.2">
      <c r="K246" s="359"/>
    </row>
    <row r="247" spans="11:11" x14ac:dyDescent="0.2">
      <c r="K247" s="359"/>
    </row>
    <row r="248" spans="11:11" x14ac:dyDescent="0.2">
      <c r="K248" s="359"/>
    </row>
    <row r="249" spans="11:11" x14ac:dyDescent="0.2">
      <c r="K249" s="359"/>
    </row>
    <row r="250" spans="11:11" x14ac:dyDescent="0.2">
      <c r="K250" s="359"/>
    </row>
    <row r="251" spans="11:11" x14ac:dyDescent="0.2">
      <c r="K251" s="359"/>
    </row>
    <row r="252" spans="11:11" x14ac:dyDescent="0.2">
      <c r="K252" s="359"/>
    </row>
    <row r="253" spans="11:11" x14ac:dyDescent="0.2">
      <c r="K253" s="359"/>
    </row>
    <row r="254" spans="11:11" x14ac:dyDescent="0.2">
      <c r="K254" s="359"/>
    </row>
    <row r="255" spans="11:11" x14ac:dyDescent="0.2">
      <c r="K255" s="359"/>
    </row>
    <row r="256" spans="11:11" x14ac:dyDescent="0.2">
      <c r="K256" s="359"/>
    </row>
    <row r="257" spans="11:11" x14ac:dyDescent="0.2">
      <c r="K257" s="359"/>
    </row>
    <row r="258" spans="11:11" x14ac:dyDescent="0.2">
      <c r="K258" s="359"/>
    </row>
    <row r="259" spans="11:11" x14ac:dyDescent="0.2">
      <c r="K259" s="359"/>
    </row>
    <row r="260" spans="11:11" x14ac:dyDescent="0.2">
      <c r="K260" s="359"/>
    </row>
    <row r="261" spans="11:11" x14ac:dyDescent="0.2">
      <c r="K261" s="359"/>
    </row>
    <row r="262" spans="11:11" x14ac:dyDescent="0.2">
      <c r="K262" s="359"/>
    </row>
    <row r="263" spans="11:11" x14ac:dyDescent="0.2">
      <c r="K263" s="359"/>
    </row>
    <row r="264" spans="11:11" x14ac:dyDescent="0.2">
      <c r="K264" s="359"/>
    </row>
    <row r="265" spans="11:11" x14ac:dyDescent="0.2">
      <c r="K265" s="359"/>
    </row>
    <row r="266" spans="11:11" x14ac:dyDescent="0.2">
      <c r="K266" s="359"/>
    </row>
    <row r="267" spans="11:11" x14ac:dyDescent="0.2">
      <c r="K267" s="359"/>
    </row>
    <row r="268" spans="11:11" x14ac:dyDescent="0.2">
      <c r="K268" s="359"/>
    </row>
    <row r="269" spans="11:11" x14ac:dyDescent="0.2">
      <c r="K269" s="359"/>
    </row>
    <row r="270" spans="11:11" x14ac:dyDescent="0.2">
      <c r="K270" s="359"/>
    </row>
    <row r="271" spans="11:11" x14ac:dyDescent="0.2">
      <c r="K271" s="359"/>
    </row>
    <row r="272" spans="11:11" x14ac:dyDescent="0.2">
      <c r="K272" s="359"/>
    </row>
    <row r="273" spans="11:11" x14ac:dyDescent="0.2">
      <c r="K273" s="359"/>
    </row>
    <row r="274" spans="11:11" x14ac:dyDescent="0.2">
      <c r="K274" s="359"/>
    </row>
    <row r="275" spans="11:11" x14ac:dyDescent="0.2">
      <c r="K275" s="359"/>
    </row>
    <row r="276" spans="11:11" x14ac:dyDescent="0.2">
      <c r="K276" s="359"/>
    </row>
    <row r="277" spans="11:11" x14ac:dyDescent="0.2">
      <c r="K277" s="359"/>
    </row>
    <row r="278" spans="11:11" x14ac:dyDescent="0.2">
      <c r="K278" s="359"/>
    </row>
    <row r="279" spans="11:11" x14ac:dyDescent="0.2">
      <c r="K279" s="359"/>
    </row>
    <row r="280" spans="11:11" x14ac:dyDescent="0.2">
      <c r="K280" s="359"/>
    </row>
    <row r="281" spans="11:11" x14ac:dyDescent="0.2">
      <c r="K281" s="359"/>
    </row>
    <row r="282" spans="11:11" x14ac:dyDescent="0.2">
      <c r="K282" s="359"/>
    </row>
    <row r="283" spans="11:11" x14ac:dyDescent="0.2">
      <c r="K283" s="359"/>
    </row>
    <row r="284" spans="11:11" x14ac:dyDescent="0.2">
      <c r="K284" s="359"/>
    </row>
    <row r="285" spans="11:11" x14ac:dyDescent="0.2">
      <c r="K285" s="359"/>
    </row>
    <row r="286" spans="11:11" x14ac:dyDescent="0.2">
      <c r="K286" s="359"/>
    </row>
    <row r="287" spans="11:11" x14ac:dyDescent="0.2">
      <c r="K287" s="359"/>
    </row>
    <row r="288" spans="11:11" x14ac:dyDescent="0.2">
      <c r="K288" s="359"/>
    </row>
    <row r="289" spans="11:11" x14ac:dyDescent="0.2">
      <c r="K289" s="359"/>
    </row>
    <row r="290" spans="11:11" x14ac:dyDescent="0.2">
      <c r="K290" s="359"/>
    </row>
    <row r="291" spans="11:11" x14ac:dyDescent="0.2">
      <c r="K291" s="359"/>
    </row>
    <row r="292" spans="11:11" x14ac:dyDescent="0.2">
      <c r="K292" s="359"/>
    </row>
    <row r="293" spans="11:11" x14ac:dyDescent="0.2">
      <c r="K293" s="359"/>
    </row>
    <row r="294" spans="11:11" x14ac:dyDescent="0.2">
      <c r="K294" s="359"/>
    </row>
    <row r="295" spans="11:11" x14ac:dyDescent="0.2">
      <c r="K295" s="359"/>
    </row>
    <row r="296" spans="11:11" x14ac:dyDescent="0.2">
      <c r="K296" s="359"/>
    </row>
    <row r="297" spans="11:11" x14ac:dyDescent="0.2">
      <c r="K297" s="359"/>
    </row>
    <row r="298" spans="11:11" x14ac:dyDescent="0.2">
      <c r="K298" s="359"/>
    </row>
    <row r="299" spans="11:11" x14ac:dyDescent="0.2">
      <c r="K299" s="359"/>
    </row>
    <row r="300" spans="11:11" x14ac:dyDescent="0.2">
      <c r="K300" s="359"/>
    </row>
    <row r="301" spans="11:11" x14ac:dyDescent="0.2">
      <c r="K301" s="359"/>
    </row>
    <row r="302" spans="11:11" x14ac:dyDescent="0.2">
      <c r="K302" s="359"/>
    </row>
    <row r="303" spans="11:11" x14ac:dyDescent="0.2">
      <c r="K303" s="359"/>
    </row>
    <row r="304" spans="11:11" x14ac:dyDescent="0.2">
      <c r="K304" s="359"/>
    </row>
    <row r="305" spans="11:11" x14ac:dyDescent="0.2">
      <c r="K305" s="359"/>
    </row>
    <row r="306" spans="11:11" x14ac:dyDescent="0.2">
      <c r="K306" s="359"/>
    </row>
    <row r="307" spans="11:11" x14ac:dyDescent="0.2">
      <c r="K307" s="359"/>
    </row>
    <row r="308" spans="11:11" x14ac:dyDescent="0.2">
      <c r="K308" s="359"/>
    </row>
    <row r="309" spans="11:11" x14ac:dyDescent="0.2">
      <c r="K309" s="359"/>
    </row>
    <row r="310" spans="11:11" x14ac:dyDescent="0.2">
      <c r="K310" s="359"/>
    </row>
    <row r="311" spans="11:11" x14ac:dyDescent="0.2">
      <c r="K311" s="359"/>
    </row>
    <row r="312" spans="11:11" x14ac:dyDescent="0.2">
      <c r="K312" s="359"/>
    </row>
    <row r="313" spans="11:11" x14ac:dyDescent="0.2">
      <c r="K313" s="359"/>
    </row>
    <row r="314" spans="11:11" x14ac:dyDescent="0.2">
      <c r="K314" s="359"/>
    </row>
    <row r="315" spans="11:11" x14ac:dyDescent="0.2">
      <c r="K315" s="359"/>
    </row>
    <row r="316" spans="11:11" x14ac:dyDescent="0.2">
      <c r="K316" s="359"/>
    </row>
    <row r="317" spans="11:11" x14ac:dyDescent="0.2">
      <c r="K317" s="359"/>
    </row>
    <row r="318" spans="11:11" x14ac:dyDescent="0.2">
      <c r="K318" s="359"/>
    </row>
    <row r="319" spans="11:11" x14ac:dyDescent="0.2">
      <c r="K319" s="359"/>
    </row>
    <row r="320" spans="11:11" x14ac:dyDescent="0.2">
      <c r="K320" s="359"/>
    </row>
    <row r="321" spans="11:11" x14ac:dyDescent="0.2">
      <c r="K321" s="359"/>
    </row>
    <row r="322" spans="11:11" x14ac:dyDescent="0.2">
      <c r="K322" s="359"/>
    </row>
    <row r="323" spans="11:11" x14ac:dyDescent="0.2">
      <c r="K323" s="359"/>
    </row>
    <row r="324" spans="11:11" x14ac:dyDescent="0.2">
      <c r="K324" s="359"/>
    </row>
    <row r="325" spans="11:11" x14ac:dyDescent="0.2">
      <c r="K325" s="359"/>
    </row>
    <row r="326" spans="11:11" x14ac:dyDescent="0.2">
      <c r="K326" s="359"/>
    </row>
    <row r="327" spans="11:11" x14ac:dyDescent="0.2">
      <c r="K327" s="359"/>
    </row>
    <row r="328" spans="11:11" x14ac:dyDescent="0.2">
      <c r="K328" s="359"/>
    </row>
    <row r="329" spans="11:11" x14ac:dyDescent="0.2">
      <c r="K329" s="359"/>
    </row>
    <row r="330" spans="11:11" x14ac:dyDescent="0.2">
      <c r="K330" s="359"/>
    </row>
    <row r="331" spans="11:11" x14ac:dyDescent="0.2">
      <c r="K331" s="359"/>
    </row>
    <row r="332" spans="11:11" x14ac:dyDescent="0.2">
      <c r="K332" s="359"/>
    </row>
    <row r="333" spans="11:11" x14ac:dyDescent="0.2">
      <c r="K333" s="359"/>
    </row>
    <row r="334" spans="11:11" x14ac:dyDescent="0.2">
      <c r="K334" s="359"/>
    </row>
    <row r="335" spans="11:11" x14ac:dyDescent="0.2">
      <c r="K335" s="359"/>
    </row>
    <row r="336" spans="11:11" x14ac:dyDescent="0.2">
      <c r="K336" s="359"/>
    </row>
    <row r="337" spans="11:11" x14ac:dyDescent="0.2">
      <c r="K337" s="359"/>
    </row>
    <row r="338" spans="11:11" x14ac:dyDescent="0.2">
      <c r="K338" s="359"/>
    </row>
    <row r="339" spans="11:11" x14ac:dyDescent="0.2">
      <c r="K339" s="359"/>
    </row>
    <row r="340" spans="11:11" x14ac:dyDescent="0.2">
      <c r="K340" s="359"/>
    </row>
    <row r="341" spans="11:11" x14ac:dyDescent="0.2">
      <c r="K341" s="359"/>
    </row>
    <row r="342" spans="11:11" x14ac:dyDescent="0.2">
      <c r="K342" s="359"/>
    </row>
    <row r="343" spans="11:11" x14ac:dyDescent="0.2">
      <c r="K343" s="359"/>
    </row>
    <row r="344" spans="11:11" x14ac:dyDescent="0.2">
      <c r="K344" s="359"/>
    </row>
    <row r="345" spans="11:11" x14ac:dyDescent="0.2">
      <c r="K345" s="359"/>
    </row>
    <row r="346" spans="11:11" x14ac:dyDescent="0.2">
      <c r="K346" s="359"/>
    </row>
    <row r="347" spans="11:11" x14ac:dyDescent="0.2">
      <c r="K347" s="359"/>
    </row>
    <row r="348" spans="11:11" x14ac:dyDescent="0.2">
      <c r="K348" s="359"/>
    </row>
    <row r="349" spans="11:11" x14ac:dyDescent="0.2">
      <c r="K349" s="359"/>
    </row>
    <row r="350" spans="11:11" x14ac:dyDescent="0.2">
      <c r="K350" s="359"/>
    </row>
    <row r="351" spans="11:11" x14ac:dyDescent="0.2">
      <c r="K351" s="359"/>
    </row>
    <row r="352" spans="11:11" x14ac:dyDescent="0.2">
      <c r="K352" s="359"/>
    </row>
    <row r="353" spans="11:11" x14ac:dyDescent="0.2">
      <c r="K353" s="359"/>
    </row>
    <row r="354" spans="11:11" x14ac:dyDescent="0.2">
      <c r="K354" s="359"/>
    </row>
    <row r="355" spans="11:11" x14ac:dyDescent="0.2">
      <c r="K355" s="359"/>
    </row>
    <row r="356" spans="11:11" x14ac:dyDescent="0.2">
      <c r="K356" s="359"/>
    </row>
    <row r="357" spans="11:11" x14ac:dyDescent="0.2">
      <c r="K357" s="359"/>
    </row>
    <row r="358" spans="11:11" x14ac:dyDescent="0.2">
      <c r="K358" s="359"/>
    </row>
    <row r="359" spans="11:11" x14ac:dyDescent="0.2">
      <c r="K359" s="359"/>
    </row>
    <row r="360" spans="11:11" x14ac:dyDescent="0.2">
      <c r="K360" s="359"/>
    </row>
    <row r="361" spans="11:11" x14ac:dyDescent="0.2">
      <c r="K361" s="359"/>
    </row>
    <row r="362" spans="11:11" x14ac:dyDescent="0.2">
      <c r="K362" s="359"/>
    </row>
    <row r="363" spans="11:11" x14ac:dyDescent="0.2">
      <c r="K363" s="359"/>
    </row>
    <row r="364" spans="11:11" x14ac:dyDescent="0.2">
      <c r="K364" s="359"/>
    </row>
    <row r="365" spans="11:11" x14ac:dyDescent="0.2">
      <c r="K365" s="359"/>
    </row>
    <row r="366" spans="11:11" x14ac:dyDescent="0.2">
      <c r="K366" s="359"/>
    </row>
    <row r="367" spans="11:11" x14ac:dyDescent="0.2">
      <c r="K367" s="359"/>
    </row>
    <row r="368" spans="11:11" x14ac:dyDescent="0.2">
      <c r="K368" s="359"/>
    </row>
    <row r="369" spans="11:11" x14ac:dyDescent="0.2">
      <c r="K369" s="359"/>
    </row>
    <row r="370" spans="11:11" x14ac:dyDescent="0.2">
      <c r="K370" s="359"/>
    </row>
    <row r="371" spans="11:11" x14ac:dyDescent="0.2">
      <c r="K371" s="359"/>
    </row>
    <row r="372" spans="11:11" x14ac:dyDescent="0.2">
      <c r="K372" s="359"/>
    </row>
    <row r="373" spans="11:11" x14ac:dyDescent="0.2">
      <c r="K373" s="359"/>
    </row>
    <row r="374" spans="11:11" x14ac:dyDescent="0.2">
      <c r="K374" s="359"/>
    </row>
    <row r="375" spans="11:11" x14ac:dyDescent="0.2">
      <c r="K375" s="359"/>
    </row>
    <row r="376" spans="11:11" x14ac:dyDescent="0.2">
      <c r="K376" s="359"/>
    </row>
    <row r="377" spans="11:11" x14ac:dyDescent="0.2">
      <c r="K377" s="359"/>
    </row>
    <row r="378" spans="11:11" x14ac:dyDescent="0.2">
      <c r="K378" s="359"/>
    </row>
    <row r="379" spans="11:11" x14ac:dyDescent="0.2">
      <c r="K379" s="359"/>
    </row>
    <row r="380" spans="11:11" x14ac:dyDescent="0.2">
      <c r="K380" s="359"/>
    </row>
    <row r="381" spans="11:11" x14ac:dyDescent="0.2">
      <c r="K381" s="359"/>
    </row>
    <row r="382" spans="11:11" x14ac:dyDescent="0.2">
      <c r="K382" s="359"/>
    </row>
    <row r="383" spans="11:11" x14ac:dyDescent="0.2">
      <c r="K383" s="359"/>
    </row>
    <row r="384" spans="11:11" x14ac:dyDescent="0.2">
      <c r="K384" s="359"/>
    </row>
    <row r="385" spans="11:11" x14ac:dyDescent="0.2">
      <c r="K385" s="359"/>
    </row>
    <row r="386" spans="11:11" x14ac:dyDescent="0.2">
      <c r="K386" s="359"/>
    </row>
    <row r="387" spans="11:11" x14ac:dyDescent="0.2">
      <c r="K387" s="359"/>
    </row>
    <row r="388" spans="11:11" x14ac:dyDescent="0.2">
      <c r="K388" s="359"/>
    </row>
    <row r="389" spans="11:11" x14ac:dyDescent="0.2">
      <c r="K389" s="359"/>
    </row>
    <row r="390" spans="11:11" x14ac:dyDescent="0.2">
      <c r="K390" s="359"/>
    </row>
    <row r="391" spans="11:11" x14ac:dyDescent="0.2">
      <c r="K391" s="359"/>
    </row>
    <row r="392" spans="11:11" x14ac:dyDescent="0.2">
      <c r="K392" s="359"/>
    </row>
    <row r="393" spans="11:11" x14ac:dyDescent="0.2">
      <c r="K393" s="359"/>
    </row>
    <row r="394" spans="11:11" x14ac:dyDescent="0.2">
      <c r="K394" s="359"/>
    </row>
    <row r="395" spans="11:11" x14ac:dyDescent="0.2">
      <c r="K395" s="359"/>
    </row>
    <row r="396" spans="11:11" x14ac:dyDescent="0.2">
      <c r="K396" s="359"/>
    </row>
    <row r="397" spans="11:11" x14ac:dyDescent="0.2">
      <c r="K397" s="359"/>
    </row>
    <row r="398" spans="11:11" x14ac:dyDescent="0.2">
      <c r="K398" s="359"/>
    </row>
    <row r="399" spans="11:11" x14ac:dyDescent="0.2">
      <c r="K399" s="359"/>
    </row>
    <row r="400" spans="11:11" x14ac:dyDescent="0.2">
      <c r="K400" s="359"/>
    </row>
    <row r="401" spans="11:11" x14ac:dyDescent="0.2">
      <c r="K401" s="359"/>
    </row>
    <row r="402" spans="11:11" x14ac:dyDescent="0.2">
      <c r="K402" s="359"/>
    </row>
    <row r="403" spans="11:11" x14ac:dyDescent="0.2">
      <c r="K403" s="359"/>
    </row>
    <row r="404" spans="11:11" x14ac:dyDescent="0.2">
      <c r="K404" s="359"/>
    </row>
    <row r="405" spans="11:11" x14ac:dyDescent="0.2">
      <c r="K405" s="359"/>
    </row>
    <row r="406" spans="11:11" x14ac:dyDescent="0.2">
      <c r="K406" s="359"/>
    </row>
    <row r="407" spans="11:11" x14ac:dyDescent="0.2">
      <c r="K407" s="359"/>
    </row>
    <row r="408" spans="11:11" x14ac:dyDescent="0.2">
      <c r="K408" s="359"/>
    </row>
    <row r="409" spans="11:11" x14ac:dyDescent="0.2">
      <c r="K409" s="359"/>
    </row>
    <row r="410" spans="11:11" x14ac:dyDescent="0.2">
      <c r="K410" s="359"/>
    </row>
    <row r="411" spans="11:11" x14ac:dyDescent="0.2">
      <c r="K411" s="359"/>
    </row>
    <row r="412" spans="11:11" x14ac:dyDescent="0.2">
      <c r="K412" s="359"/>
    </row>
    <row r="413" spans="11:11" x14ac:dyDescent="0.2">
      <c r="K413" s="359"/>
    </row>
    <row r="414" spans="11:11" x14ac:dyDescent="0.2">
      <c r="K414" s="359"/>
    </row>
    <row r="415" spans="11:11" x14ac:dyDescent="0.2">
      <c r="K415" s="359"/>
    </row>
    <row r="416" spans="11:11" x14ac:dyDescent="0.2">
      <c r="K416" s="359"/>
    </row>
    <row r="417" spans="11:11" x14ac:dyDescent="0.2">
      <c r="K417" s="359"/>
    </row>
    <row r="418" spans="11:11" x14ac:dyDescent="0.2">
      <c r="K418" s="359"/>
    </row>
    <row r="419" spans="11:11" x14ac:dyDescent="0.2">
      <c r="K419" s="359"/>
    </row>
    <row r="420" spans="11:11" x14ac:dyDescent="0.2">
      <c r="K420" s="359"/>
    </row>
    <row r="421" spans="11:11" x14ac:dyDescent="0.2">
      <c r="K421" s="359"/>
    </row>
    <row r="422" spans="11:11" x14ac:dyDescent="0.2">
      <c r="K422" s="359"/>
    </row>
    <row r="423" spans="11:11" x14ac:dyDescent="0.2">
      <c r="K423" s="359"/>
    </row>
    <row r="424" spans="11:11" x14ac:dyDescent="0.2">
      <c r="K424" s="359"/>
    </row>
    <row r="425" spans="11:11" x14ac:dyDescent="0.2">
      <c r="K425" s="359"/>
    </row>
    <row r="426" spans="11:11" x14ac:dyDescent="0.2">
      <c r="K426" s="359"/>
    </row>
    <row r="427" spans="11:11" x14ac:dyDescent="0.2">
      <c r="K427" s="359"/>
    </row>
    <row r="428" spans="11:11" x14ac:dyDescent="0.2">
      <c r="K428" s="359"/>
    </row>
    <row r="429" spans="11:11" x14ac:dyDescent="0.2">
      <c r="K429" s="359"/>
    </row>
    <row r="430" spans="11:11" x14ac:dyDescent="0.2">
      <c r="K430" s="359"/>
    </row>
    <row r="431" spans="11:11" x14ac:dyDescent="0.2">
      <c r="K431" s="359"/>
    </row>
    <row r="432" spans="11:11" x14ac:dyDescent="0.2">
      <c r="K432" s="359"/>
    </row>
    <row r="433" spans="11:11" x14ac:dyDescent="0.2">
      <c r="K433" s="359"/>
    </row>
    <row r="434" spans="11:11" x14ac:dyDescent="0.2">
      <c r="K434" s="359"/>
    </row>
    <row r="435" spans="11:11" x14ac:dyDescent="0.2">
      <c r="K435" s="359"/>
    </row>
    <row r="436" spans="11:11" x14ac:dyDescent="0.2">
      <c r="K436" s="359"/>
    </row>
    <row r="437" spans="11:11" x14ac:dyDescent="0.2">
      <c r="K437" s="359"/>
    </row>
    <row r="438" spans="11:11" x14ac:dyDescent="0.2">
      <c r="K438" s="359"/>
    </row>
    <row r="439" spans="11:11" x14ac:dyDescent="0.2">
      <c r="K439" s="359"/>
    </row>
    <row r="440" spans="11:11" x14ac:dyDescent="0.2">
      <c r="K440" s="359"/>
    </row>
    <row r="441" spans="11:11" x14ac:dyDescent="0.2">
      <c r="K441" s="359"/>
    </row>
    <row r="442" spans="11:11" x14ac:dyDescent="0.2">
      <c r="K442" s="359"/>
    </row>
    <row r="443" spans="11:11" x14ac:dyDescent="0.2">
      <c r="K443" s="359"/>
    </row>
    <row r="444" spans="11:11" x14ac:dyDescent="0.2">
      <c r="K444" s="359"/>
    </row>
    <row r="445" spans="11:11" x14ac:dyDescent="0.2">
      <c r="K445" s="359"/>
    </row>
    <row r="446" spans="11:11" x14ac:dyDescent="0.2">
      <c r="K446" s="359"/>
    </row>
    <row r="447" spans="11:11" x14ac:dyDescent="0.2">
      <c r="K447" s="359"/>
    </row>
    <row r="448" spans="11:11" x14ac:dyDescent="0.2">
      <c r="K448" s="359"/>
    </row>
    <row r="449" spans="11:11" x14ac:dyDescent="0.2">
      <c r="K449" s="359"/>
    </row>
    <row r="450" spans="11:11" x14ac:dyDescent="0.2">
      <c r="K450" s="359"/>
    </row>
    <row r="451" spans="11:11" x14ac:dyDescent="0.2">
      <c r="K451" s="359"/>
    </row>
    <row r="452" spans="11:11" x14ac:dyDescent="0.2">
      <c r="K452" s="359"/>
    </row>
    <row r="453" spans="11:11" x14ac:dyDescent="0.2">
      <c r="K453" s="359"/>
    </row>
    <row r="454" spans="11:11" x14ac:dyDescent="0.2">
      <c r="K454" s="359"/>
    </row>
    <row r="455" spans="11:11" x14ac:dyDescent="0.2">
      <c r="K455" s="359"/>
    </row>
    <row r="456" spans="11:11" x14ac:dyDescent="0.2">
      <c r="K456" s="359"/>
    </row>
    <row r="457" spans="11:11" x14ac:dyDescent="0.2">
      <c r="K457" s="359"/>
    </row>
    <row r="458" spans="11:11" x14ac:dyDescent="0.2">
      <c r="K458" s="359"/>
    </row>
    <row r="459" spans="11:11" x14ac:dyDescent="0.2">
      <c r="K459" s="359"/>
    </row>
    <row r="460" spans="11:11" x14ac:dyDescent="0.2">
      <c r="K460" s="359"/>
    </row>
    <row r="461" spans="11:11" x14ac:dyDescent="0.2">
      <c r="K461" s="359"/>
    </row>
    <row r="462" spans="11:11" x14ac:dyDescent="0.2">
      <c r="K462" s="359"/>
    </row>
    <row r="463" spans="11:11" x14ac:dyDescent="0.2">
      <c r="K463" s="359"/>
    </row>
    <row r="464" spans="11:11" x14ac:dyDescent="0.2">
      <c r="K464" s="359"/>
    </row>
    <row r="465" spans="11:11" x14ac:dyDescent="0.2">
      <c r="K465" s="359"/>
    </row>
    <row r="466" spans="11:11" x14ac:dyDescent="0.2">
      <c r="K466" s="359"/>
    </row>
    <row r="467" spans="11:11" x14ac:dyDescent="0.2">
      <c r="K467" s="359"/>
    </row>
    <row r="468" spans="11:11" x14ac:dyDescent="0.2">
      <c r="K468" s="359"/>
    </row>
    <row r="469" spans="11:11" x14ac:dyDescent="0.2">
      <c r="K469" s="359"/>
    </row>
    <row r="470" spans="11:11" x14ac:dyDescent="0.2">
      <c r="K470" s="359"/>
    </row>
    <row r="471" spans="11:11" x14ac:dyDescent="0.2">
      <c r="K471" s="359"/>
    </row>
    <row r="472" spans="11:11" x14ac:dyDescent="0.2">
      <c r="K472" s="359"/>
    </row>
    <row r="473" spans="11:11" x14ac:dyDescent="0.2">
      <c r="K473" s="359"/>
    </row>
    <row r="474" spans="11:11" x14ac:dyDescent="0.2">
      <c r="K474" s="359"/>
    </row>
    <row r="475" spans="11:11" x14ac:dyDescent="0.2">
      <c r="K475" s="359"/>
    </row>
    <row r="476" spans="11:11" x14ac:dyDescent="0.2">
      <c r="K476" s="359"/>
    </row>
    <row r="477" spans="11:11" x14ac:dyDescent="0.2">
      <c r="K477" s="359"/>
    </row>
    <row r="478" spans="11:11" x14ac:dyDescent="0.2">
      <c r="K478" s="359"/>
    </row>
    <row r="479" spans="11:11" x14ac:dyDescent="0.2">
      <c r="K479" s="359"/>
    </row>
    <row r="480" spans="11:11" x14ac:dyDescent="0.2">
      <c r="K480" s="359"/>
    </row>
    <row r="481" spans="11:11" x14ac:dyDescent="0.2">
      <c r="K481" s="359"/>
    </row>
    <row r="482" spans="11:11" x14ac:dyDescent="0.2">
      <c r="K482" s="359"/>
    </row>
    <row r="483" spans="11:11" x14ac:dyDescent="0.2">
      <c r="K483" s="359"/>
    </row>
    <row r="484" spans="11:11" x14ac:dyDescent="0.2">
      <c r="K484" s="359"/>
    </row>
    <row r="485" spans="11:11" x14ac:dyDescent="0.2">
      <c r="K485" s="359"/>
    </row>
    <row r="486" spans="11:11" x14ac:dyDescent="0.2">
      <c r="K486" s="359"/>
    </row>
    <row r="487" spans="11:11" x14ac:dyDescent="0.2">
      <c r="K487" s="359"/>
    </row>
    <row r="488" spans="11:11" x14ac:dyDescent="0.2">
      <c r="K488" s="359"/>
    </row>
    <row r="489" spans="11:11" x14ac:dyDescent="0.2">
      <c r="K489" s="359"/>
    </row>
    <row r="490" spans="11:11" x14ac:dyDescent="0.2">
      <c r="K490" s="359"/>
    </row>
    <row r="491" spans="11:11" x14ac:dyDescent="0.2">
      <c r="K491" s="359"/>
    </row>
    <row r="492" spans="11:11" x14ac:dyDescent="0.2">
      <c r="K492" s="359"/>
    </row>
    <row r="493" spans="11:11" x14ac:dyDescent="0.2">
      <c r="K493" s="359"/>
    </row>
    <row r="494" spans="11:11" x14ac:dyDescent="0.2">
      <c r="K494" s="359"/>
    </row>
    <row r="495" spans="11:11" x14ac:dyDescent="0.2">
      <c r="K495" s="359"/>
    </row>
    <row r="496" spans="11:11" x14ac:dyDescent="0.2">
      <c r="K496" s="359"/>
    </row>
    <row r="497" spans="11:11" x14ac:dyDescent="0.2">
      <c r="K497" s="359"/>
    </row>
    <row r="498" spans="11:11" x14ac:dyDescent="0.2">
      <c r="K498" s="359"/>
    </row>
    <row r="499" spans="11:11" x14ac:dyDescent="0.2">
      <c r="K499" s="359"/>
    </row>
    <row r="500" spans="11:11" x14ac:dyDescent="0.2">
      <c r="K500" s="359"/>
    </row>
    <row r="501" spans="11:11" x14ac:dyDescent="0.2">
      <c r="K501" s="359"/>
    </row>
    <row r="502" spans="11:11" x14ac:dyDescent="0.2">
      <c r="K502" s="359"/>
    </row>
    <row r="503" spans="11:11" x14ac:dyDescent="0.2">
      <c r="K503" s="359"/>
    </row>
    <row r="504" spans="11:11" x14ac:dyDescent="0.2">
      <c r="K504" s="359"/>
    </row>
    <row r="505" spans="11:11" x14ac:dyDescent="0.2">
      <c r="K505" s="359"/>
    </row>
    <row r="506" spans="11:11" x14ac:dyDescent="0.2">
      <c r="K506" s="359"/>
    </row>
    <row r="507" spans="11:11" x14ac:dyDescent="0.2">
      <c r="K507" s="359"/>
    </row>
    <row r="508" spans="11:11" x14ac:dyDescent="0.2">
      <c r="K508" s="359"/>
    </row>
    <row r="509" spans="11:11" x14ac:dyDescent="0.2">
      <c r="K509" s="359"/>
    </row>
    <row r="510" spans="11:11" x14ac:dyDescent="0.2">
      <c r="K510" s="359"/>
    </row>
    <row r="511" spans="11:11" x14ac:dyDescent="0.2">
      <c r="K511" s="359"/>
    </row>
    <row r="512" spans="11:11" x14ac:dyDescent="0.2">
      <c r="K512" s="359"/>
    </row>
    <row r="513" spans="11:11" x14ac:dyDescent="0.2">
      <c r="K513" s="359"/>
    </row>
    <row r="514" spans="11:11" x14ac:dyDescent="0.2">
      <c r="K514" s="359"/>
    </row>
    <row r="515" spans="11:11" x14ac:dyDescent="0.2">
      <c r="K515" s="359"/>
    </row>
    <row r="516" spans="11:11" x14ac:dyDescent="0.2">
      <c r="K516" s="359"/>
    </row>
    <row r="517" spans="11:11" x14ac:dyDescent="0.2">
      <c r="K517" s="359"/>
    </row>
    <row r="518" spans="11:11" x14ac:dyDescent="0.2">
      <c r="K518" s="359"/>
    </row>
    <row r="519" spans="11:11" x14ac:dyDescent="0.2">
      <c r="K519" s="359"/>
    </row>
    <row r="520" spans="11:11" x14ac:dyDescent="0.2">
      <c r="K520" s="359"/>
    </row>
    <row r="521" spans="11:11" x14ac:dyDescent="0.2">
      <c r="K521" s="359"/>
    </row>
    <row r="522" spans="11:11" x14ac:dyDescent="0.2">
      <c r="K522" s="359"/>
    </row>
    <row r="523" spans="11:11" x14ac:dyDescent="0.2">
      <c r="K523" s="359"/>
    </row>
    <row r="524" spans="11:11" x14ac:dyDescent="0.2">
      <c r="K524" s="359"/>
    </row>
    <row r="525" spans="11:11" x14ac:dyDescent="0.2">
      <c r="K525" s="359"/>
    </row>
    <row r="526" spans="11:11" x14ac:dyDescent="0.2">
      <c r="K526" s="359"/>
    </row>
    <row r="527" spans="11:11" x14ac:dyDescent="0.2">
      <c r="K527" s="359"/>
    </row>
    <row r="528" spans="11:11" x14ac:dyDescent="0.2">
      <c r="K528" s="359"/>
    </row>
    <row r="529" spans="11:11" x14ac:dyDescent="0.2">
      <c r="K529" s="359"/>
    </row>
    <row r="530" spans="11:11" x14ac:dyDescent="0.2">
      <c r="K530" s="359"/>
    </row>
    <row r="531" spans="11:11" x14ac:dyDescent="0.2">
      <c r="K531" s="359"/>
    </row>
    <row r="532" spans="11:11" x14ac:dyDescent="0.2">
      <c r="K532" s="359"/>
    </row>
    <row r="533" spans="11:11" x14ac:dyDescent="0.2">
      <c r="K533" s="359"/>
    </row>
    <row r="534" spans="11:11" x14ac:dyDescent="0.2">
      <c r="K534" s="359"/>
    </row>
    <row r="535" spans="11:11" x14ac:dyDescent="0.2">
      <c r="K535" s="359"/>
    </row>
    <row r="536" spans="11:11" x14ac:dyDescent="0.2">
      <c r="K536" s="359"/>
    </row>
    <row r="537" spans="11:11" x14ac:dyDescent="0.2">
      <c r="K537" s="359"/>
    </row>
    <row r="538" spans="11:11" x14ac:dyDescent="0.2">
      <c r="K538" s="359"/>
    </row>
    <row r="539" spans="11:11" x14ac:dyDescent="0.2">
      <c r="K539" s="359"/>
    </row>
    <row r="540" spans="11:11" x14ac:dyDescent="0.2">
      <c r="K540" s="359"/>
    </row>
    <row r="541" spans="11:11" x14ac:dyDescent="0.2">
      <c r="K541" s="359"/>
    </row>
    <row r="542" spans="11:11" x14ac:dyDescent="0.2">
      <c r="K542" s="359"/>
    </row>
    <row r="543" spans="11:11" x14ac:dyDescent="0.2">
      <c r="K543" s="359"/>
    </row>
    <row r="544" spans="11:11" x14ac:dyDescent="0.2">
      <c r="K544" s="359"/>
    </row>
    <row r="545" spans="11:11" x14ac:dyDescent="0.2">
      <c r="K545" s="359"/>
    </row>
    <row r="546" spans="11:11" x14ac:dyDescent="0.2">
      <c r="K546" s="359"/>
    </row>
    <row r="547" spans="11:11" x14ac:dyDescent="0.2">
      <c r="K547" s="359"/>
    </row>
    <row r="548" spans="11:11" x14ac:dyDescent="0.2">
      <c r="K548" s="359"/>
    </row>
    <row r="549" spans="11:11" x14ac:dyDescent="0.2">
      <c r="K549" s="359"/>
    </row>
    <row r="550" spans="11:11" x14ac:dyDescent="0.2">
      <c r="K550" s="359"/>
    </row>
    <row r="551" spans="11:11" x14ac:dyDescent="0.2">
      <c r="K551" s="359"/>
    </row>
    <row r="552" spans="11:11" x14ac:dyDescent="0.2">
      <c r="K552" s="359"/>
    </row>
    <row r="553" spans="11:11" x14ac:dyDescent="0.2">
      <c r="K553" s="359"/>
    </row>
    <row r="554" spans="11:11" x14ac:dyDescent="0.2">
      <c r="K554" s="359"/>
    </row>
    <row r="555" spans="11:11" x14ac:dyDescent="0.2">
      <c r="K555" s="359"/>
    </row>
    <row r="556" spans="11:11" x14ac:dyDescent="0.2">
      <c r="K556" s="359"/>
    </row>
    <row r="557" spans="11:11" x14ac:dyDescent="0.2">
      <c r="K557" s="359"/>
    </row>
    <row r="558" spans="11:11" x14ac:dyDescent="0.2">
      <c r="K558" s="359"/>
    </row>
    <row r="559" spans="11:11" x14ac:dyDescent="0.2">
      <c r="K559" s="359"/>
    </row>
    <row r="560" spans="11:11" x14ac:dyDescent="0.2">
      <c r="K560" s="359"/>
    </row>
    <row r="561" spans="11:11" x14ac:dyDescent="0.2">
      <c r="K561" s="359"/>
    </row>
    <row r="562" spans="11:11" x14ac:dyDescent="0.2">
      <c r="K562" s="359"/>
    </row>
    <row r="563" spans="11:11" x14ac:dyDescent="0.2">
      <c r="K563" s="359"/>
    </row>
    <row r="564" spans="11:11" x14ac:dyDescent="0.2">
      <c r="K564" s="359"/>
    </row>
    <row r="565" spans="11:11" x14ac:dyDescent="0.2">
      <c r="K565" s="359"/>
    </row>
    <row r="566" spans="11:11" x14ac:dyDescent="0.2">
      <c r="K566" s="359"/>
    </row>
    <row r="567" spans="11:11" x14ac:dyDescent="0.2">
      <c r="K567" s="359"/>
    </row>
    <row r="568" spans="11:11" x14ac:dyDescent="0.2">
      <c r="K568" s="359"/>
    </row>
    <row r="569" spans="11:11" x14ac:dyDescent="0.2">
      <c r="K569" s="359"/>
    </row>
    <row r="570" spans="11:11" x14ac:dyDescent="0.2">
      <c r="K570" s="359"/>
    </row>
    <row r="571" spans="11:11" x14ac:dyDescent="0.2">
      <c r="K571" s="359"/>
    </row>
    <row r="572" spans="11:11" x14ac:dyDescent="0.2">
      <c r="K572" s="359"/>
    </row>
    <row r="573" spans="11:11" x14ac:dyDescent="0.2">
      <c r="K573" s="359"/>
    </row>
    <row r="574" spans="11:11" x14ac:dyDescent="0.2">
      <c r="K574" s="359"/>
    </row>
    <row r="575" spans="11:11" x14ac:dyDescent="0.2">
      <c r="K575" s="359"/>
    </row>
    <row r="576" spans="11:11" x14ac:dyDescent="0.2">
      <c r="K576" s="359"/>
    </row>
    <row r="577" spans="11:11" x14ac:dyDescent="0.2">
      <c r="K577" s="359"/>
    </row>
    <row r="578" spans="11:11" x14ac:dyDescent="0.2">
      <c r="K578" s="359"/>
    </row>
    <row r="579" spans="11:11" x14ac:dyDescent="0.2">
      <c r="K579" s="359"/>
    </row>
    <row r="580" spans="11:11" x14ac:dyDescent="0.2">
      <c r="K580" s="359"/>
    </row>
    <row r="581" spans="11:11" x14ac:dyDescent="0.2">
      <c r="K581" s="359"/>
    </row>
    <row r="582" spans="11:11" x14ac:dyDescent="0.2">
      <c r="K582" s="359"/>
    </row>
    <row r="583" spans="11:11" x14ac:dyDescent="0.2">
      <c r="K583" s="359"/>
    </row>
    <row r="584" spans="11:11" x14ac:dyDescent="0.2">
      <c r="K584" s="359"/>
    </row>
    <row r="585" spans="11:11" x14ac:dyDescent="0.2">
      <c r="K585" s="359"/>
    </row>
    <row r="586" spans="11:11" x14ac:dyDescent="0.2">
      <c r="K586" s="359"/>
    </row>
    <row r="587" spans="11:11" x14ac:dyDescent="0.2">
      <c r="K587" s="359"/>
    </row>
    <row r="588" spans="11:11" x14ac:dyDescent="0.2">
      <c r="K588" s="359"/>
    </row>
    <row r="589" spans="11:11" x14ac:dyDescent="0.2">
      <c r="K589" s="359"/>
    </row>
    <row r="590" spans="11:11" x14ac:dyDescent="0.2">
      <c r="K590" s="359"/>
    </row>
    <row r="591" spans="11:11" x14ac:dyDescent="0.2">
      <c r="K591" s="359"/>
    </row>
    <row r="592" spans="11:11" x14ac:dyDescent="0.2">
      <c r="K592" s="359"/>
    </row>
    <row r="593" spans="11:11" x14ac:dyDescent="0.2">
      <c r="K593" s="359"/>
    </row>
    <row r="594" spans="11:11" x14ac:dyDescent="0.2">
      <c r="K594" s="359"/>
    </row>
    <row r="595" spans="11:11" x14ac:dyDescent="0.2">
      <c r="K595" s="359"/>
    </row>
    <row r="596" spans="11:11" x14ac:dyDescent="0.2">
      <c r="K596" s="359"/>
    </row>
    <row r="597" spans="11:11" x14ac:dyDescent="0.2">
      <c r="K597" s="359"/>
    </row>
    <row r="598" spans="11:11" x14ac:dyDescent="0.2">
      <c r="K598" s="359"/>
    </row>
    <row r="599" spans="11:11" x14ac:dyDescent="0.2">
      <c r="K599" s="359"/>
    </row>
    <row r="600" spans="11:11" x14ac:dyDescent="0.2">
      <c r="K600" s="359"/>
    </row>
    <row r="601" spans="11:11" x14ac:dyDescent="0.2">
      <c r="K601" s="359"/>
    </row>
    <row r="602" spans="11:11" x14ac:dyDescent="0.2">
      <c r="K602" s="359"/>
    </row>
    <row r="603" spans="11:11" x14ac:dyDescent="0.2">
      <c r="K603" s="359"/>
    </row>
    <row r="604" spans="11:11" x14ac:dyDescent="0.2">
      <c r="K604" s="359"/>
    </row>
    <row r="605" spans="11:11" x14ac:dyDescent="0.2">
      <c r="K605" s="359"/>
    </row>
    <row r="606" spans="11:11" x14ac:dyDescent="0.2">
      <c r="K606" s="359"/>
    </row>
    <row r="607" spans="11:11" x14ac:dyDescent="0.2">
      <c r="K607" s="359"/>
    </row>
    <row r="608" spans="11:11" x14ac:dyDescent="0.2">
      <c r="K608" s="359"/>
    </row>
    <row r="609" spans="11:11" x14ac:dyDescent="0.2">
      <c r="K609" s="359"/>
    </row>
    <row r="610" spans="11:11" x14ac:dyDescent="0.2">
      <c r="K610" s="359"/>
    </row>
    <row r="611" spans="11:11" x14ac:dyDescent="0.2">
      <c r="K611" s="359"/>
    </row>
    <row r="612" spans="11:11" x14ac:dyDescent="0.2">
      <c r="K612" s="359"/>
    </row>
    <row r="613" spans="11:11" x14ac:dyDescent="0.2">
      <c r="K613" s="359"/>
    </row>
    <row r="614" spans="11:11" x14ac:dyDescent="0.2">
      <c r="K614" s="359"/>
    </row>
    <row r="615" spans="11:11" x14ac:dyDescent="0.2">
      <c r="K615" s="359"/>
    </row>
    <row r="616" spans="11:11" x14ac:dyDescent="0.2">
      <c r="K616" s="359"/>
    </row>
    <row r="617" spans="11:11" x14ac:dyDescent="0.2">
      <c r="K617" s="359"/>
    </row>
    <row r="618" spans="11:11" x14ac:dyDescent="0.2">
      <c r="K618" s="359"/>
    </row>
    <row r="619" spans="11:11" x14ac:dyDescent="0.2">
      <c r="K619" s="359"/>
    </row>
    <row r="620" spans="11:11" x14ac:dyDescent="0.2">
      <c r="K620" s="359"/>
    </row>
    <row r="621" spans="11:11" x14ac:dyDescent="0.2">
      <c r="K621" s="359"/>
    </row>
    <row r="622" spans="11:11" x14ac:dyDescent="0.2">
      <c r="K622" s="359"/>
    </row>
    <row r="623" spans="11:11" x14ac:dyDescent="0.2">
      <c r="K623" s="359"/>
    </row>
    <row r="624" spans="11:11" x14ac:dyDescent="0.2">
      <c r="K624" s="359"/>
    </row>
    <row r="625" spans="11:11" x14ac:dyDescent="0.2">
      <c r="K625" s="359"/>
    </row>
    <row r="626" spans="11:11" x14ac:dyDescent="0.2">
      <c r="K626" s="359"/>
    </row>
    <row r="627" spans="11:11" x14ac:dyDescent="0.2">
      <c r="K627" s="359"/>
    </row>
    <row r="628" spans="11:11" x14ac:dyDescent="0.2">
      <c r="K628" s="359"/>
    </row>
    <row r="629" spans="11:11" x14ac:dyDescent="0.2">
      <c r="K629" s="359"/>
    </row>
    <row r="630" spans="11:11" x14ac:dyDescent="0.2">
      <c r="K630" s="359"/>
    </row>
    <row r="631" spans="11:11" x14ac:dyDescent="0.2">
      <c r="K631" s="359"/>
    </row>
    <row r="632" spans="11:11" x14ac:dyDescent="0.2">
      <c r="K632" s="359"/>
    </row>
    <row r="633" spans="11:11" x14ac:dyDescent="0.2">
      <c r="K633" s="359"/>
    </row>
    <row r="634" spans="11:11" x14ac:dyDescent="0.2">
      <c r="K634" s="359"/>
    </row>
    <row r="635" spans="11:11" x14ac:dyDescent="0.2">
      <c r="K635" s="359"/>
    </row>
    <row r="636" spans="11:11" x14ac:dyDescent="0.2">
      <c r="K636" s="359"/>
    </row>
    <row r="637" spans="11:11" x14ac:dyDescent="0.2">
      <c r="K637" s="359"/>
    </row>
    <row r="638" spans="11:11" x14ac:dyDescent="0.2">
      <c r="K638" s="359"/>
    </row>
    <row r="639" spans="11:11" x14ac:dyDescent="0.2">
      <c r="K639" s="359"/>
    </row>
    <row r="640" spans="11:11" x14ac:dyDescent="0.2">
      <c r="K640" s="359"/>
    </row>
    <row r="641" spans="11:11" x14ac:dyDescent="0.2">
      <c r="K641" s="359"/>
    </row>
    <row r="642" spans="11:11" x14ac:dyDescent="0.2">
      <c r="K642" s="359"/>
    </row>
    <row r="643" spans="11:11" x14ac:dyDescent="0.2">
      <c r="K643" s="359"/>
    </row>
    <row r="644" spans="11:11" x14ac:dyDescent="0.2">
      <c r="K644" s="359"/>
    </row>
    <row r="645" spans="11:11" x14ac:dyDescent="0.2">
      <c r="K645" s="359"/>
    </row>
    <row r="646" spans="11:11" x14ac:dyDescent="0.2">
      <c r="K646" s="359"/>
    </row>
    <row r="647" spans="11:11" x14ac:dyDescent="0.2">
      <c r="K647" s="359"/>
    </row>
    <row r="648" spans="11:11" x14ac:dyDescent="0.2">
      <c r="K648" s="359"/>
    </row>
    <row r="649" spans="11:11" x14ac:dyDescent="0.2">
      <c r="K649" s="359"/>
    </row>
    <row r="650" spans="11:11" x14ac:dyDescent="0.2">
      <c r="K650" s="359"/>
    </row>
    <row r="651" spans="11:11" x14ac:dyDescent="0.2">
      <c r="K651" s="359"/>
    </row>
    <row r="652" spans="11:11" x14ac:dyDescent="0.2">
      <c r="K652" s="359"/>
    </row>
    <row r="653" spans="11:11" x14ac:dyDescent="0.2">
      <c r="K653" s="359"/>
    </row>
    <row r="654" spans="11:11" x14ac:dyDescent="0.2">
      <c r="K654" s="359"/>
    </row>
    <row r="655" spans="11:11" x14ac:dyDescent="0.2">
      <c r="K655" s="359"/>
    </row>
    <row r="656" spans="11:11" x14ac:dyDescent="0.2">
      <c r="K656" s="359"/>
    </row>
    <row r="657" spans="11:11" x14ac:dyDescent="0.2">
      <c r="K657" s="359"/>
    </row>
    <row r="658" spans="11:11" x14ac:dyDescent="0.2">
      <c r="K658" s="359"/>
    </row>
    <row r="659" spans="11:11" x14ac:dyDescent="0.2">
      <c r="K659" s="359"/>
    </row>
    <row r="660" spans="11:11" x14ac:dyDescent="0.2">
      <c r="K660" s="359"/>
    </row>
    <row r="661" spans="11:11" x14ac:dyDescent="0.2">
      <c r="K661" s="359"/>
    </row>
    <row r="662" spans="11:11" x14ac:dyDescent="0.2">
      <c r="K662" s="359"/>
    </row>
    <row r="663" spans="11:11" x14ac:dyDescent="0.2">
      <c r="K663" s="359"/>
    </row>
    <row r="664" spans="11:11" x14ac:dyDescent="0.2">
      <c r="K664" s="359"/>
    </row>
    <row r="665" spans="11:11" x14ac:dyDescent="0.2">
      <c r="K665" s="359"/>
    </row>
    <row r="666" spans="11:11" x14ac:dyDescent="0.2">
      <c r="K666" s="359"/>
    </row>
    <row r="667" spans="11:11" x14ac:dyDescent="0.2">
      <c r="K667" s="359"/>
    </row>
    <row r="668" spans="11:11" x14ac:dyDescent="0.2">
      <c r="K668" s="359"/>
    </row>
    <row r="669" spans="11:11" x14ac:dyDescent="0.2">
      <c r="K669" s="359"/>
    </row>
    <row r="670" spans="11:11" x14ac:dyDescent="0.2">
      <c r="K670" s="359"/>
    </row>
    <row r="671" spans="11:11" x14ac:dyDescent="0.2">
      <c r="K671" s="359"/>
    </row>
    <row r="672" spans="11:11" x14ac:dyDescent="0.2">
      <c r="K672" s="359"/>
    </row>
    <row r="673" spans="11:11" x14ac:dyDescent="0.2">
      <c r="K673" s="359"/>
    </row>
    <row r="674" spans="11:11" x14ac:dyDescent="0.2">
      <c r="K674" s="359"/>
    </row>
    <row r="675" spans="11:11" x14ac:dyDescent="0.2">
      <c r="K675" s="359"/>
    </row>
    <row r="676" spans="11:11" x14ac:dyDescent="0.2">
      <c r="K676" s="359"/>
    </row>
    <row r="677" spans="11:11" x14ac:dyDescent="0.2">
      <c r="K677" s="359"/>
    </row>
    <row r="678" spans="11:11" x14ac:dyDescent="0.2">
      <c r="K678" s="359"/>
    </row>
    <row r="679" spans="11:11" x14ac:dyDescent="0.2">
      <c r="K679" s="359"/>
    </row>
    <row r="680" spans="11:11" x14ac:dyDescent="0.2">
      <c r="K680" s="359"/>
    </row>
    <row r="681" spans="11:11" x14ac:dyDescent="0.2">
      <c r="K681" s="359"/>
    </row>
    <row r="682" spans="11:11" x14ac:dyDescent="0.2">
      <c r="K682" s="359"/>
    </row>
    <row r="683" spans="11:11" x14ac:dyDescent="0.2">
      <c r="K683" s="359"/>
    </row>
    <row r="684" spans="11:11" x14ac:dyDescent="0.2">
      <c r="K684" s="359"/>
    </row>
    <row r="685" spans="11:11" x14ac:dyDescent="0.2">
      <c r="K685" s="359"/>
    </row>
    <row r="686" spans="11:11" x14ac:dyDescent="0.2">
      <c r="K686" s="359"/>
    </row>
    <row r="687" spans="11:11" x14ac:dyDescent="0.2">
      <c r="K687" s="359"/>
    </row>
    <row r="688" spans="11:11" x14ac:dyDescent="0.2">
      <c r="K688" s="359"/>
    </row>
    <row r="689" spans="11:11" x14ac:dyDescent="0.2">
      <c r="K689" s="359"/>
    </row>
    <row r="690" spans="11:11" x14ac:dyDescent="0.2">
      <c r="K690" s="359"/>
    </row>
    <row r="691" spans="11:11" x14ac:dyDescent="0.2">
      <c r="K691" s="359"/>
    </row>
    <row r="692" spans="11:11" x14ac:dyDescent="0.2">
      <c r="K692" s="359"/>
    </row>
    <row r="693" spans="11:11" x14ac:dyDescent="0.2">
      <c r="K693" s="359"/>
    </row>
    <row r="694" spans="11:11" x14ac:dyDescent="0.2">
      <c r="K694" s="359"/>
    </row>
    <row r="695" spans="11:11" x14ac:dyDescent="0.2">
      <c r="K695" s="359"/>
    </row>
    <row r="696" spans="11:11" x14ac:dyDescent="0.2">
      <c r="K696" s="359"/>
    </row>
    <row r="697" spans="11:11" x14ac:dyDescent="0.2">
      <c r="K697" s="359"/>
    </row>
    <row r="698" spans="11:11" x14ac:dyDescent="0.2">
      <c r="K698" s="359"/>
    </row>
    <row r="699" spans="11:11" x14ac:dyDescent="0.2">
      <c r="K699" s="359"/>
    </row>
    <row r="700" spans="11:11" x14ac:dyDescent="0.2">
      <c r="K700" s="359"/>
    </row>
    <row r="701" spans="11:11" x14ac:dyDescent="0.2">
      <c r="K701" s="359"/>
    </row>
    <row r="702" spans="11:11" x14ac:dyDescent="0.2">
      <c r="K702" s="359"/>
    </row>
    <row r="703" spans="11:11" x14ac:dyDescent="0.2">
      <c r="K703" s="359"/>
    </row>
    <row r="704" spans="11:11" x14ac:dyDescent="0.2">
      <c r="K704" s="359"/>
    </row>
    <row r="705" spans="11:11" x14ac:dyDescent="0.2">
      <c r="K705" s="359"/>
    </row>
    <row r="706" spans="11:11" x14ac:dyDescent="0.2">
      <c r="K706" s="359"/>
    </row>
    <row r="707" spans="11:11" x14ac:dyDescent="0.2">
      <c r="K707" s="359"/>
    </row>
    <row r="708" spans="11:11" x14ac:dyDescent="0.2">
      <c r="K708" s="359"/>
    </row>
    <row r="709" spans="11:11" x14ac:dyDescent="0.2">
      <c r="K709" s="359"/>
    </row>
    <row r="710" spans="11:11" x14ac:dyDescent="0.2">
      <c r="K710" s="359"/>
    </row>
    <row r="711" spans="11:11" x14ac:dyDescent="0.2">
      <c r="K711" s="359"/>
    </row>
    <row r="712" spans="11:11" x14ac:dyDescent="0.2">
      <c r="K712" s="359"/>
    </row>
    <row r="713" spans="11:11" x14ac:dyDescent="0.2">
      <c r="K713" s="359"/>
    </row>
    <row r="714" spans="11:11" x14ac:dyDescent="0.2">
      <c r="K714" s="359"/>
    </row>
    <row r="715" spans="11:11" x14ac:dyDescent="0.2">
      <c r="K715" s="359"/>
    </row>
    <row r="716" spans="11:11" x14ac:dyDescent="0.2">
      <c r="K716" s="359"/>
    </row>
    <row r="717" spans="11:11" x14ac:dyDescent="0.2">
      <c r="K717" s="359"/>
    </row>
    <row r="718" spans="11:11" x14ac:dyDescent="0.2">
      <c r="K718" s="359"/>
    </row>
    <row r="719" spans="11:11" x14ac:dyDescent="0.2">
      <c r="K719" s="359"/>
    </row>
    <row r="720" spans="11:11" x14ac:dyDescent="0.2">
      <c r="K720" s="359"/>
    </row>
    <row r="721" spans="11:11" x14ac:dyDescent="0.2">
      <c r="K721" s="359"/>
    </row>
    <row r="722" spans="11:11" x14ac:dyDescent="0.2">
      <c r="K722" s="359"/>
    </row>
    <row r="723" spans="11:11" x14ac:dyDescent="0.2">
      <c r="K723" s="359"/>
    </row>
    <row r="724" spans="11:11" x14ac:dyDescent="0.2">
      <c r="K724" s="359"/>
    </row>
    <row r="725" spans="11:11" x14ac:dyDescent="0.2">
      <c r="K725" s="359"/>
    </row>
    <row r="726" spans="11:11" x14ac:dyDescent="0.2">
      <c r="K726" s="359"/>
    </row>
    <row r="727" spans="11:11" x14ac:dyDescent="0.2">
      <c r="K727" s="359"/>
    </row>
    <row r="728" spans="11:11" x14ac:dyDescent="0.2">
      <c r="K728" s="359"/>
    </row>
    <row r="729" spans="11:11" x14ac:dyDescent="0.2">
      <c r="K729" s="359"/>
    </row>
    <row r="730" spans="11:11" x14ac:dyDescent="0.2">
      <c r="K730" s="359"/>
    </row>
    <row r="731" spans="11:11" x14ac:dyDescent="0.2">
      <c r="K731" s="359"/>
    </row>
    <row r="732" spans="11:11" x14ac:dyDescent="0.2">
      <c r="K732" s="359"/>
    </row>
    <row r="733" spans="11:11" x14ac:dyDescent="0.2">
      <c r="K733" s="359"/>
    </row>
    <row r="734" spans="11:11" x14ac:dyDescent="0.2">
      <c r="K734" s="359"/>
    </row>
    <row r="735" spans="11:11" x14ac:dyDescent="0.2">
      <c r="K735" s="359"/>
    </row>
    <row r="736" spans="11:11" x14ac:dyDescent="0.2">
      <c r="K736" s="359"/>
    </row>
    <row r="737" spans="11:11" x14ac:dyDescent="0.2">
      <c r="K737" s="359"/>
    </row>
    <row r="738" spans="11:11" x14ac:dyDescent="0.2">
      <c r="K738" s="359"/>
    </row>
    <row r="739" spans="11:11" x14ac:dyDescent="0.2">
      <c r="K739" s="359"/>
    </row>
    <row r="740" spans="11:11" x14ac:dyDescent="0.2">
      <c r="K740" s="359"/>
    </row>
    <row r="741" spans="11:11" x14ac:dyDescent="0.2">
      <c r="K741" s="359"/>
    </row>
    <row r="742" spans="11:11" x14ac:dyDescent="0.2">
      <c r="K742" s="359"/>
    </row>
    <row r="743" spans="11:11" x14ac:dyDescent="0.2">
      <c r="K743" s="359"/>
    </row>
    <row r="744" spans="11:11" x14ac:dyDescent="0.2">
      <c r="K744" s="359"/>
    </row>
    <row r="745" spans="11:11" x14ac:dyDescent="0.2">
      <c r="K745" s="359"/>
    </row>
    <row r="746" spans="11:11" x14ac:dyDescent="0.2">
      <c r="K746" s="359"/>
    </row>
    <row r="747" spans="11:11" x14ac:dyDescent="0.2">
      <c r="K747" s="359"/>
    </row>
    <row r="748" spans="11:11" x14ac:dyDescent="0.2">
      <c r="K748" s="359"/>
    </row>
    <row r="749" spans="11:11" x14ac:dyDescent="0.2">
      <c r="K749" s="359"/>
    </row>
    <row r="750" spans="11:11" x14ac:dyDescent="0.2">
      <c r="K750" s="359"/>
    </row>
    <row r="751" spans="11:11" x14ac:dyDescent="0.2">
      <c r="K751" s="359"/>
    </row>
    <row r="752" spans="11:11" x14ac:dyDescent="0.2">
      <c r="K752" s="359"/>
    </row>
    <row r="753" spans="11:11" x14ac:dyDescent="0.2">
      <c r="K753" s="359"/>
    </row>
    <row r="754" spans="11:11" x14ac:dyDescent="0.2">
      <c r="K754" s="359"/>
    </row>
    <row r="755" spans="11:11" x14ac:dyDescent="0.2">
      <c r="K755" s="359"/>
    </row>
    <row r="756" spans="11:11" x14ac:dyDescent="0.2">
      <c r="K756" s="359"/>
    </row>
    <row r="757" spans="11:11" x14ac:dyDescent="0.2">
      <c r="K757" s="359"/>
    </row>
    <row r="758" spans="11:11" x14ac:dyDescent="0.2">
      <c r="K758" s="359"/>
    </row>
    <row r="759" spans="11:11" x14ac:dyDescent="0.2">
      <c r="K759" s="359"/>
    </row>
    <row r="760" spans="11:11" x14ac:dyDescent="0.2">
      <c r="K760" s="359"/>
    </row>
    <row r="761" spans="11:11" x14ac:dyDescent="0.2">
      <c r="K761" s="359"/>
    </row>
    <row r="762" spans="11:11" x14ac:dyDescent="0.2">
      <c r="K762" s="359"/>
    </row>
    <row r="763" spans="11:11" x14ac:dyDescent="0.2">
      <c r="K763" s="359"/>
    </row>
    <row r="764" spans="11:11" x14ac:dyDescent="0.2">
      <c r="K764" s="359"/>
    </row>
    <row r="765" spans="11:11" x14ac:dyDescent="0.2">
      <c r="K765" s="359"/>
    </row>
    <row r="766" spans="11:11" x14ac:dyDescent="0.2">
      <c r="K766" s="359"/>
    </row>
    <row r="767" spans="11:11" x14ac:dyDescent="0.2">
      <c r="K767" s="359"/>
    </row>
    <row r="768" spans="11:11" x14ac:dyDescent="0.2">
      <c r="K768" s="359"/>
    </row>
    <row r="769" spans="11:11" x14ac:dyDescent="0.2">
      <c r="K769" s="359"/>
    </row>
    <row r="770" spans="11:11" x14ac:dyDescent="0.2">
      <c r="K770" s="359"/>
    </row>
    <row r="771" spans="11:11" x14ac:dyDescent="0.2">
      <c r="K771" s="359"/>
    </row>
    <row r="772" spans="11:11" x14ac:dyDescent="0.2">
      <c r="K772" s="359"/>
    </row>
    <row r="773" spans="11:11" x14ac:dyDescent="0.2">
      <c r="K773" s="359"/>
    </row>
    <row r="774" spans="11:11" x14ac:dyDescent="0.2">
      <c r="K774" s="359"/>
    </row>
    <row r="775" spans="11:11" x14ac:dyDescent="0.2">
      <c r="K775" s="359"/>
    </row>
    <row r="776" spans="11:11" x14ac:dyDescent="0.2">
      <c r="K776" s="359"/>
    </row>
    <row r="777" spans="11:11" x14ac:dyDescent="0.2">
      <c r="K777" s="359"/>
    </row>
    <row r="778" spans="11:11" x14ac:dyDescent="0.2">
      <c r="K778" s="359"/>
    </row>
    <row r="779" spans="11:11" x14ac:dyDescent="0.2">
      <c r="K779" s="359"/>
    </row>
    <row r="780" spans="11:11" x14ac:dyDescent="0.2">
      <c r="K780" s="359"/>
    </row>
    <row r="781" spans="11:11" x14ac:dyDescent="0.2">
      <c r="K781" s="359"/>
    </row>
    <row r="782" spans="11:11" x14ac:dyDescent="0.2">
      <c r="K782" s="359"/>
    </row>
    <row r="783" spans="11:11" x14ac:dyDescent="0.2">
      <c r="K783" s="359"/>
    </row>
    <row r="784" spans="11:11" x14ac:dyDescent="0.2">
      <c r="K784" s="359"/>
    </row>
    <row r="785" spans="11:11" x14ac:dyDescent="0.2">
      <c r="K785" s="359"/>
    </row>
    <row r="786" spans="11:11" x14ac:dyDescent="0.2">
      <c r="K786" s="359"/>
    </row>
    <row r="787" spans="11:11" x14ac:dyDescent="0.2">
      <c r="K787" s="359"/>
    </row>
    <row r="788" spans="11:11" x14ac:dyDescent="0.2">
      <c r="K788" s="359"/>
    </row>
    <row r="789" spans="11:11" x14ac:dyDescent="0.2">
      <c r="K789" s="359"/>
    </row>
    <row r="790" spans="11:11" x14ac:dyDescent="0.2">
      <c r="K790" s="359"/>
    </row>
    <row r="791" spans="11:11" x14ac:dyDescent="0.2">
      <c r="K791" s="359"/>
    </row>
    <row r="792" spans="11:11" x14ac:dyDescent="0.2">
      <c r="K792" s="359"/>
    </row>
    <row r="793" spans="11:11" x14ac:dyDescent="0.2">
      <c r="K793" s="359"/>
    </row>
    <row r="794" spans="11:11" x14ac:dyDescent="0.2">
      <c r="K794" s="359"/>
    </row>
    <row r="795" spans="11:11" x14ac:dyDescent="0.2">
      <c r="K795" s="359"/>
    </row>
    <row r="796" spans="11:11" x14ac:dyDescent="0.2">
      <c r="K796" s="359"/>
    </row>
    <row r="797" spans="11:11" x14ac:dyDescent="0.2">
      <c r="K797" s="359"/>
    </row>
    <row r="798" spans="11:11" x14ac:dyDescent="0.2">
      <c r="K798" s="359"/>
    </row>
    <row r="799" spans="11:11" x14ac:dyDescent="0.2">
      <c r="K799" s="359"/>
    </row>
    <row r="800" spans="11:11" x14ac:dyDescent="0.2">
      <c r="K800" s="359"/>
    </row>
    <row r="801" spans="11:11" x14ac:dyDescent="0.2">
      <c r="K801" s="359"/>
    </row>
    <row r="802" spans="11:11" x14ac:dyDescent="0.2">
      <c r="K802" s="359"/>
    </row>
    <row r="803" spans="11:11" x14ac:dyDescent="0.2">
      <c r="K803" s="359"/>
    </row>
    <row r="804" spans="11:11" x14ac:dyDescent="0.2">
      <c r="K804" s="359"/>
    </row>
    <row r="805" spans="11:11" x14ac:dyDescent="0.2">
      <c r="K805" s="359"/>
    </row>
    <row r="806" spans="11:11" x14ac:dyDescent="0.2">
      <c r="K806" s="359"/>
    </row>
    <row r="807" spans="11:11" x14ac:dyDescent="0.2">
      <c r="K807" s="359"/>
    </row>
    <row r="808" spans="11:11" x14ac:dyDescent="0.2">
      <c r="K808" s="359"/>
    </row>
    <row r="809" spans="11:11" x14ac:dyDescent="0.2">
      <c r="K809" s="359"/>
    </row>
    <row r="810" spans="11:11" x14ac:dyDescent="0.2">
      <c r="K810" s="359"/>
    </row>
    <row r="811" spans="11:11" x14ac:dyDescent="0.2">
      <c r="K811" s="359"/>
    </row>
    <row r="812" spans="11:11" x14ac:dyDescent="0.2">
      <c r="K812" s="359"/>
    </row>
    <row r="813" spans="11:11" x14ac:dyDescent="0.2">
      <c r="K813" s="359"/>
    </row>
    <row r="814" spans="11:11" x14ac:dyDescent="0.2">
      <c r="K814" s="359"/>
    </row>
    <row r="815" spans="11:11" x14ac:dyDescent="0.2">
      <c r="K815" s="359"/>
    </row>
    <row r="816" spans="11:11" x14ac:dyDescent="0.2">
      <c r="K816" s="359"/>
    </row>
    <row r="817" spans="11:11" x14ac:dyDescent="0.2">
      <c r="K817" s="359"/>
    </row>
    <row r="818" spans="11:11" x14ac:dyDescent="0.2">
      <c r="K818" s="359"/>
    </row>
    <row r="819" spans="11:11" x14ac:dyDescent="0.2">
      <c r="K819" s="359"/>
    </row>
    <row r="820" spans="11:11" x14ac:dyDescent="0.2">
      <c r="K820" s="359"/>
    </row>
    <row r="821" spans="11:11" x14ac:dyDescent="0.2">
      <c r="K821" s="359"/>
    </row>
    <row r="822" spans="11:11" x14ac:dyDescent="0.2">
      <c r="K822" s="359"/>
    </row>
    <row r="823" spans="11:11" x14ac:dyDescent="0.2">
      <c r="K823" s="359"/>
    </row>
    <row r="824" spans="11:11" x14ac:dyDescent="0.2">
      <c r="K824" s="359"/>
    </row>
    <row r="825" spans="11:11" x14ac:dyDescent="0.2">
      <c r="K825" s="359"/>
    </row>
    <row r="826" spans="11:11" x14ac:dyDescent="0.2">
      <c r="K826" s="359"/>
    </row>
    <row r="827" spans="11:11" x14ac:dyDescent="0.2">
      <c r="K827" s="359"/>
    </row>
    <row r="828" spans="11:11" x14ac:dyDescent="0.2">
      <c r="K828" s="359"/>
    </row>
    <row r="829" spans="11:11" x14ac:dyDescent="0.2">
      <c r="K829" s="359"/>
    </row>
    <row r="830" spans="11:11" x14ac:dyDescent="0.2">
      <c r="K830" s="359"/>
    </row>
    <row r="831" spans="11:11" x14ac:dyDescent="0.2">
      <c r="K831" s="359"/>
    </row>
    <row r="832" spans="11:11" x14ac:dyDescent="0.2">
      <c r="K832" s="359"/>
    </row>
    <row r="833" spans="11:11" x14ac:dyDescent="0.2">
      <c r="K833" s="359"/>
    </row>
    <row r="834" spans="11:11" x14ac:dyDescent="0.2">
      <c r="K834" s="359"/>
    </row>
    <row r="835" spans="11:11" x14ac:dyDescent="0.2">
      <c r="K835" s="359"/>
    </row>
    <row r="836" spans="11:11" x14ac:dyDescent="0.2">
      <c r="K836" s="359"/>
    </row>
    <row r="837" spans="11:11" x14ac:dyDescent="0.2">
      <c r="K837" s="359"/>
    </row>
    <row r="838" spans="11:11" x14ac:dyDescent="0.2">
      <c r="K838" s="359"/>
    </row>
    <row r="839" spans="11:11" x14ac:dyDescent="0.2">
      <c r="K839" s="359"/>
    </row>
    <row r="840" spans="11:11" x14ac:dyDescent="0.2">
      <c r="K840" s="359"/>
    </row>
    <row r="841" spans="11:11" x14ac:dyDescent="0.2">
      <c r="K841" s="359"/>
    </row>
    <row r="842" spans="11:11" x14ac:dyDescent="0.2">
      <c r="K842" s="359"/>
    </row>
    <row r="843" spans="11:11" x14ac:dyDescent="0.2">
      <c r="K843" s="359"/>
    </row>
    <row r="844" spans="11:11" x14ac:dyDescent="0.2">
      <c r="K844" s="359"/>
    </row>
    <row r="845" spans="11:11" x14ac:dyDescent="0.2">
      <c r="K845" s="359"/>
    </row>
    <row r="846" spans="11:11" x14ac:dyDescent="0.2">
      <c r="K846" s="359"/>
    </row>
    <row r="847" spans="11:11" x14ac:dyDescent="0.2">
      <c r="K847" s="359"/>
    </row>
    <row r="848" spans="11:11" x14ac:dyDescent="0.2">
      <c r="K848" s="359"/>
    </row>
    <row r="849" spans="11:11" x14ac:dyDescent="0.2">
      <c r="K849" s="359"/>
    </row>
    <row r="850" spans="11:11" x14ac:dyDescent="0.2">
      <c r="K850" s="359"/>
    </row>
    <row r="851" spans="11:11" x14ac:dyDescent="0.2">
      <c r="K851" s="359"/>
    </row>
    <row r="852" spans="11:11" x14ac:dyDescent="0.2">
      <c r="K852" s="359"/>
    </row>
    <row r="853" spans="11:11" x14ac:dyDescent="0.2">
      <c r="K853" s="359"/>
    </row>
    <row r="854" spans="11:11" x14ac:dyDescent="0.2">
      <c r="K854" s="359"/>
    </row>
    <row r="855" spans="11:11" x14ac:dyDescent="0.2">
      <c r="K855" s="359"/>
    </row>
    <row r="856" spans="11:11" x14ac:dyDescent="0.2">
      <c r="K856" s="359"/>
    </row>
    <row r="857" spans="11:11" x14ac:dyDescent="0.2">
      <c r="K857" s="359"/>
    </row>
    <row r="858" spans="11:11" x14ac:dyDescent="0.2">
      <c r="K858" s="359"/>
    </row>
    <row r="859" spans="11:11" x14ac:dyDescent="0.2">
      <c r="K859" s="359"/>
    </row>
    <row r="860" spans="11:11" x14ac:dyDescent="0.2">
      <c r="K860" s="359"/>
    </row>
    <row r="861" spans="11:11" x14ac:dyDescent="0.2">
      <c r="K861" s="359"/>
    </row>
    <row r="862" spans="11:11" x14ac:dyDescent="0.2">
      <c r="K862" s="359"/>
    </row>
    <row r="863" spans="11:11" x14ac:dyDescent="0.2">
      <c r="K863" s="359"/>
    </row>
    <row r="864" spans="11:11" x14ac:dyDescent="0.2">
      <c r="K864" s="359"/>
    </row>
    <row r="865" spans="11:11" x14ac:dyDescent="0.2">
      <c r="K865" s="359"/>
    </row>
    <row r="866" spans="11:11" x14ac:dyDescent="0.2">
      <c r="K866" s="359"/>
    </row>
    <row r="867" spans="11:11" x14ac:dyDescent="0.2">
      <c r="K867" s="359"/>
    </row>
    <row r="868" spans="11:11" x14ac:dyDescent="0.2">
      <c r="K868" s="359"/>
    </row>
    <row r="869" spans="11:11" x14ac:dyDescent="0.2">
      <c r="K869" s="359"/>
    </row>
    <row r="870" spans="11:11" x14ac:dyDescent="0.2">
      <c r="K870" s="359"/>
    </row>
    <row r="871" spans="11:11" x14ac:dyDescent="0.2">
      <c r="K871" s="359"/>
    </row>
    <row r="872" spans="11:11" x14ac:dyDescent="0.2">
      <c r="K872" s="359"/>
    </row>
    <row r="873" spans="11:11" x14ac:dyDescent="0.2">
      <c r="K873" s="359"/>
    </row>
    <row r="874" spans="11:11" x14ac:dyDescent="0.2">
      <c r="K874" s="359"/>
    </row>
    <row r="875" spans="11:11" x14ac:dyDescent="0.2">
      <c r="K875" s="359"/>
    </row>
    <row r="876" spans="11:11" x14ac:dyDescent="0.2">
      <c r="K876" s="359"/>
    </row>
    <row r="877" spans="11:11" x14ac:dyDescent="0.2">
      <c r="K877" s="359"/>
    </row>
    <row r="878" spans="11:11" x14ac:dyDescent="0.2">
      <c r="K878" s="359"/>
    </row>
    <row r="879" spans="11:11" x14ac:dyDescent="0.2">
      <c r="K879" s="359"/>
    </row>
    <row r="880" spans="11:11" x14ac:dyDescent="0.2">
      <c r="K880" s="359"/>
    </row>
    <row r="881" spans="11:11" x14ac:dyDescent="0.2">
      <c r="K881" s="359"/>
    </row>
    <row r="882" spans="11:11" x14ac:dyDescent="0.2">
      <c r="K882" s="359"/>
    </row>
    <row r="883" spans="11:11" x14ac:dyDescent="0.2">
      <c r="K883" s="359"/>
    </row>
    <row r="884" spans="11:11" x14ac:dyDescent="0.2">
      <c r="K884" s="359"/>
    </row>
    <row r="885" spans="11:11" x14ac:dyDescent="0.2">
      <c r="K885" s="359"/>
    </row>
    <row r="886" spans="11:11" x14ac:dyDescent="0.2">
      <c r="K886" s="359"/>
    </row>
    <row r="887" spans="11:11" x14ac:dyDescent="0.2">
      <c r="K887" s="359"/>
    </row>
    <row r="888" spans="11:11" x14ac:dyDescent="0.2">
      <c r="K888" s="359"/>
    </row>
    <row r="889" spans="11:11" x14ac:dyDescent="0.2">
      <c r="K889" s="359"/>
    </row>
    <row r="890" spans="11:11" x14ac:dyDescent="0.2">
      <c r="K890" s="359"/>
    </row>
    <row r="891" spans="11:11" x14ac:dyDescent="0.2">
      <c r="K891" s="359"/>
    </row>
    <row r="892" spans="11:11" x14ac:dyDescent="0.2">
      <c r="K892" s="359"/>
    </row>
    <row r="893" spans="11:11" x14ac:dyDescent="0.2">
      <c r="K893" s="359"/>
    </row>
    <row r="894" spans="11:11" x14ac:dyDescent="0.2">
      <c r="K894" s="359"/>
    </row>
    <row r="895" spans="11:11" x14ac:dyDescent="0.2">
      <c r="K895" s="359"/>
    </row>
    <row r="896" spans="11:11" x14ac:dyDescent="0.2">
      <c r="K896" s="359"/>
    </row>
    <row r="897" spans="11:11" x14ac:dyDescent="0.2">
      <c r="K897" s="359"/>
    </row>
    <row r="898" spans="11:11" x14ac:dyDescent="0.2">
      <c r="K898" s="359"/>
    </row>
    <row r="899" spans="11:11" x14ac:dyDescent="0.2">
      <c r="K899" s="359"/>
    </row>
    <row r="900" spans="11:11" x14ac:dyDescent="0.2">
      <c r="K900" s="359"/>
    </row>
    <row r="901" spans="11:11" x14ac:dyDescent="0.2">
      <c r="K901" s="359"/>
    </row>
    <row r="902" spans="11:11" x14ac:dyDescent="0.2">
      <c r="K902" s="359"/>
    </row>
    <row r="903" spans="11:11" x14ac:dyDescent="0.2">
      <c r="K903" s="359"/>
    </row>
    <row r="904" spans="11:11" x14ac:dyDescent="0.2">
      <c r="K904" s="359"/>
    </row>
    <row r="905" spans="11:11" x14ac:dyDescent="0.2">
      <c r="K905" s="359"/>
    </row>
    <row r="906" spans="11:11" x14ac:dyDescent="0.2">
      <c r="K906" s="359"/>
    </row>
    <row r="907" spans="11:11" x14ac:dyDescent="0.2">
      <c r="K907" s="359"/>
    </row>
    <row r="908" spans="11:11" x14ac:dyDescent="0.2">
      <c r="K908" s="359"/>
    </row>
    <row r="909" spans="11:11" x14ac:dyDescent="0.2">
      <c r="K909" s="359"/>
    </row>
    <row r="910" spans="11:11" x14ac:dyDescent="0.2">
      <c r="K910" s="359"/>
    </row>
    <row r="911" spans="11:11" x14ac:dyDescent="0.2">
      <c r="K911" s="359"/>
    </row>
    <row r="912" spans="11:11" x14ac:dyDescent="0.2">
      <c r="K912" s="359"/>
    </row>
    <row r="913" spans="11:11" x14ac:dyDescent="0.2">
      <c r="K913" s="359"/>
    </row>
    <row r="914" spans="11:11" x14ac:dyDescent="0.2">
      <c r="K914" s="359"/>
    </row>
    <row r="915" spans="11:11" x14ac:dyDescent="0.2">
      <c r="K915" s="359"/>
    </row>
    <row r="916" spans="11:11" x14ac:dyDescent="0.2">
      <c r="K916" s="359"/>
    </row>
    <row r="917" spans="11:11" x14ac:dyDescent="0.2">
      <c r="K917" s="359"/>
    </row>
    <row r="918" spans="11:11" x14ac:dyDescent="0.2">
      <c r="K918" s="359"/>
    </row>
    <row r="919" spans="11:11" x14ac:dyDescent="0.2">
      <c r="K919" s="359"/>
    </row>
    <row r="920" spans="11:11" x14ac:dyDescent="0.2">
      <c r="K920" s="359"/>
    </row>
    <row r="921" spans="11:11" x14ac:dyDescent="0.2">
      <c r="K921" s="359"/>
    </row>
    <row r="922" spans="11:11" x14ac:dyDescent="0.2">
      <c r="K922" s="359"/>
    </row>
    <row r="923" spans="11:11" x14ac:dyDescent="0.2">
      <c r="K923" s="359"/>
    </row>
    <row r="924" spans="11:11" x14ac:dyDescent="0.2">
      <c r="K924" s="359"/>
    </row>
    <row r="925" spans="11:11" x14ac:dyDescent="0.2">
      <c r="K925" s="359"/>
    </row>
    <row r="926" spans="11:11" x14ac:dyDescent="0.2">
      <c r="K926" s="359"/>
    </row>
    <row r="927" spans="11:11" x14ac:dyDescent="0.2">
      <c r="K927" s="359"/>
    </row>
    <row r="928" spans="11:11" x14ac:dyDescent="0.2">
      <c r="K928" s="359"/>
    </row>
    <row r="929" spans="11:11" x14ac:dyDescent="0.2">
      <c r="K929" s="359"/>
    </row>
    <row r="930" spans="11:11" x14ac:dyDescent="0.2">
      <c r="K930" s="359"/>
    </row>
    <row r="931" spans="11:11" x14ac:dyDescent="0.2">
      <c r="K931" s="359"/>
    </row>
    <row r="932" spans="11:11" x14ac:dyDescent="0.2">
      <c r="K932" s="359"/>
    </row>
    <row r="933" spans="11:11" x14ac:dyDescent="0.2">
      <c r="K933" s="359"/>
    </row>
    <row r="934" spans="11:11" x14ac:dyDescent="0.2">
      <c r="K934" s="359"/>
    </row>
    <row r="935" spans="11:11" x14ac:dyDescent="0.2">
      <c r="K935" s="359"/>
    </row>
    <row r="936" spans="11:11" x14ac:dyDescent="0.2">
      <c r="K936" s="359"/>
    </row>
    <row r="937" spans="11:11" x14ac:dyDescent="0.2">
      <c r="K937" s="359"/>
    </row>
    <row r="938" spans="11:11" x14ac:dyDescent="0.2">
      <c r="K938" s="359"/>
    </row>
    <row r="939" spans="11:11" x14ac:dyDescent="0.2">
      <c r="K939" s="359"/>
    </row>
    <row r="940" spans="11:11" x14ac:dyDescent="0.2">
      <c r="K940" s="359"/>
    </row>
    <row r="941" spans="11:11" x14ac:dyDescent="0.2">
      <c r="K941" s="359"/>
    </row>
    <row r="942" spans="11:11" x14ac:dyDescent="0.2">
      <c r="K942" s="359"/>
    </row>
    <row r="943" spans="11:11" x14ac:dyDescent="0.2">
      <c r="K943" s="359"/>
    </row>
    <row r="944" spans="11:11" x14ac:dyDescent="0.2">
      <c r="K944" s="359"/>
    </row>
    <row r="945" spans="11:11" x14ac:dyDescent="0.2">
      <c r="K945" s="359"/>
    </row>
    <row r="946" spans="11:11" x14ac:dyDescent="0.2">
      <c r="K946" s="359"/>
    </row>
    <row r="947" spans="11:11" x14ac:dyDescent="0.2">
      <c r="K947" s="359"/>
    </row>
    <row r="948" spans="11:11" x14ac:dyDescent="0.2">
      <c r="K948" s="359"/>
    </row>
    <row r="949" spans="11:11" x14ac:dyDescent="0.2">
      <c r="K949" s="359"/>
    </row>
    <row r="950" spans="11:11" x14ac:dyDescent="0.2">
      <c r="K950" s="359"/>
    </row>
    <row r="951" spans="11:11" x14ac:dyDescent="0.2">
      <c r="K951" s="359"/>
    </row>
    <row r="952" spans="11:11" x14ac:dyDescent="0.2">
      <c r="K952" s="359"/>
    </row>
    <row r="953" spans="11:11" x14ac:dyDescent="0.2">
      <c r="K953" s="359"/>
    </row>
    <row r="954" spans="11:11" x14ac:dyDescent="0.2">
      <c r="K954" s="359"/>
    </row>
    <row r="955" spans="11:11" x14ac:dyDescent="0.2">
      <c r="K955" s="359"/>
    </row>
    <row r="956" spans="11:11" x14ac:dyDescent="0.2">
      <c r="K956" s="359"/>
    </row>
    <row r="957" spans="11:11" x14ac:dyDescent="0.2">
      <c r="K957" s="359"/>
    </row>
    <row r="958" spans="11:11" x14ac:dyDescent="0.2">
      <c r="K958" s="359"/>
    </row>
    <row r="959" spans="11:11" x14ac:dyDescent="0.2">
      <c r="K959" s="359"/>
    </row>
    <row r="960" spans="11:11" x14ac:dyDescent="0.2">
      <c r="K960" s="359"/>
    </row>
    <row r="961" spans="11:11" x14ac:dyDescent="0.2">
      <c r="K961" s="359"/>
    </row>
    <row r="962" spans="11:11" x14ac:dyDescent="0.2">
      <c r="K962" s="359"/>
    </row>
    <row r="963" spans="11:11" x14ac:dyDescent="0.2">
      <c r="K963" s="359"/>
    </row>
    <row r="964" spans="11:11" x14ac:dyDescent="0.2">
      <c r="K964" s="359"/>
    </row>
    <row r="965" spans="11:11" x14ac:dyDescent="0.2">
      <c r="K965" s="359"/>
    </row>
    <row r="966" spans="11:11" x14ac:dyDescent="0.2">
      <c r="K966" s="359"/>
    </row>
    <row r="967" spans="11:11" x14ac:dyDescent="0.2">
      <c r="K967" s="359"/>
    </row>
    <row r="968" spans="11:11" x14ac:dyDescent="0.2">
      <c r="K968" s="359"/>
    </row>
    <row r="969" spans="11:11" x14ac:dyDescent="0.2">
      <c r="K969" s="359"/>
    </row>
    <row r="970" spans="11:11" x14ac:dyDescent="0.2">
      <c r="K970" s="359"/>
    </row>
    <row r="971" spans="11:11" x14ac:dyDescent="0.2">
      <c r="K971" s="359"/>
    </row>
    <row r="972" spans="11:11" x14ac:dyDescent="0.2">
      <c r="K972" s="359"/>
    </row>
    <row r="973" spans="11:11" x14ac:dyDescent="0.2">
      <c r="K973" s="359"/>
    </row>
    <row r="974" spans="11:11" x14ac:dyDescent="0.2">
      <c r="K974" s="359"/>
    </row>
    <row r="975" spans="11:11" x14ac:dyDescent="0.2">
      <c r="K975" s="359"/>
    </row>
    <row r="976" spans="11:11" x14ac:dyDescent="0.2">
      <c r="K976" s="359"/>
    </row>
    <row r="977" spans="11:11" x14ac:dyDescent="0.2">
      <c r="K977" s="359"/>
    </row>
    <row r="978" spans="11:11" x14ac:dyDescent="0.2">
      <c r="K978" s="359"/>
    </row>
    <row r="979" spans="11:11" x14ac:dyDescent="0.2">
      <c r="K979" s="359"/>
    </row>
    <row r="980" spans="11:11" x14ac:dyDescent="0.2">
      <c r="K980" s="359"/>
    </row>
    <row r="981" spans="11:11" x14ac:dyDescent="0.2">
      <c r="K981" s="359"/>
    </row>
    <row r="982" spans="11:11" x14ac:dyDescent="0.2">
      <c r="K982" s="359"/>
    </row>
    <row r="983" spans="11:11" x14ac:dyDescent="0.2">
      <c r="K983" s="359"/>
    </row>
    <row r="984" spans="11:11" x14ac:dyDescent="0.2">
      <c r="K984" s="359"/>
    </row>
    <row r="985" spans="11:11" x14ac:dyDescent="0.2">
      <c r="K985" s="359"/>
    </row>
    <row r="986" spans="11:11" x14ac:dyDescent="0.2">
      <c r="K986" s="359"/>
    </row>
    <row r="987" spans="11:11" x14ac:dyDescent="0.2">
      <c r="K987" s="359"/>
    </row>
    <row r="988" spans="11:11" x14ac:dyDescent="0.2">
      <c r="K988" s="359"/>
    </row>
    <row r="989" spans="11:11" x14ac:dyDescent="0.2">
      <c r="K989" s="359"/>
    </row>
    <row r="990" spans="11:11" x14ac:dyDescent="0.2">
      <c r="K990" s="359"/>
    </row>
    <row r="991" spans="11:11" x14ac:dyDescent="0.2">
      <c r="K991" s="359"/>
    </row>
    <row r="992" spans="11:11" x14ac:dyDescent="0.2">
      <c r="K992" s="359"/>
    </row>
    <row r="993" spans="11:11" x14ac:dyDescent="0.2">
      <c r="K993" s="359"/>
    </row>
    <row r="994" spans="11:11" x14ac:dyDescent="0.2">
      <c r="K994" s="359"/>
    </row>
    <row r="995" spans="11:11" x14ac:dyDescent="0.2">
      <c r="K995" s="359"/>
    </row>
    <row r="996" spans="11:11" x14ac:dyDescent="0.2">
      <c r="K996" s="359"/>
    </row>
    <row r="997" spans="11:11" x14ac:dyDescent="0.2">
      <c r="K997" s="359"/>
    </row>
    <row r="998" spans="11:11" x14ac:dyDescent="0.2">
      <c r="K998" s="359"/>
    </row>
    <row r="999" spans="11:11" x14ac:dyDescent="0.2">
      <c r="K999" s="359"/>
    </row>
    <row r="1000" spans="11:11" x14ac:dyDescent="0.2">
      <c r="K1000" s="359"/>
    </row>
    <row r="1001" spans="11:11" x14ac:dyDescent="0.2">
      <c r="K1001" s="359"/>
    </row>
    <row r="1002" spans="11:11" x14ac:dyDescent="0.2">
      <c r="K1002" s="359"/>
    </row>
    <row r="1003" spans="11:11" x14ac:dyDescent="0.2">
      <c r="K1003" s="359"/>
    </row>
    <row r="1004" spans="11:11" x14ac:dyDescent="0.2">
      <c r="K1004" s="359"/>
    </row>
    <row r="1005" spans="11:11" x14ac:dyDescent="0.2">
      <c r="K1005" s="359"/>
    </row>
    <row r="1006" spans="11:11" x14ac:dyDescent="0.2">
      <c r="K1006" s="359"/>
    </row>
    <row r="1007" spans="11:11" x14ac:dyDescent="0.2">
      <c r="K1007" s="359"/>
    </row>
    <row r="1008" spans="11:11" x14ac:dyDescent="0.2">
      <c r="K1008" s="359"/>
    </row>
    <row r="1009" spans="11:11" x14ac:dyDescent="0.2">
      <c r="K1009" s="359"/>
    </row>
    <row r="1010" spans="11:11" x14ac:dyDescent="0.2">
      <c r="K1010" s="359"/>
    </row>
    <row r="1011" spans="11:11" x14ac:dyDescent="0.2">
      <c r="K1011" s="359"/>
    </row>
    <row r="1012" spans="11:11" x14ac:dyDescent="0.2">
      <c r="K1012" s="359"/>
    </row>
    <row r="1013" spans="11:11" x14ac:dyDescent="0.2">
      <c r="K1013" s="359"/>
    </row>
    <row r="1014" spans="11:11" x14ac:dyDescent="0.2">
      <c r="K1014" s="359"/>
    </row>
    <row r="1015" spans="11:11" x14ac:dyDescent="0.2">
      <c r="K1015" s="359"/>
    </row>
    <row r="1016" spans="11:11" x14ac:dyDescent="0.2">
      <c r="K1016" s="359"/>
    </row>
    <row r="1017" spans="11:11" x14ac:dyDescent="0.2">
      <c r="K1017" s="359"/>
    </row>
    <row r="1018" spans="11:11" x14ac:dyDescent="0.2">
      <c r="K1018" s="359"/>
    </row>
    <row r="1019" spans="11:11" x14ac:dyDescent="0.2">
      <c r="K1019" s="359"/>
    </row>
    <row r="1020" spans="11:11" x14ac:dyDescent="0.2">
      <c r="K1020" s="359"/>
    </row>
    <row r="1021" spans="11:11" x14ac:dyDescent="0.2">
      <c r="K1021" s="359"/>
    </row>
    <row r="1022" spans="11:11" x14ac:dyDescent="0.2">
      <c r="K1022" s="359"/>
    </row>
    <row r="1023" spans="11:11" x14ac:dyDescent="0.2">
      <c r="K1023" s="359"/>
    </row>
    <row r="1024" spans="11:11" x14ac:dyDescent="0.2">
      <c r="K1024" s="359"/>
    </row>
    <row r="1025" spans="11:11" x14ac:dyDescent="0.2">
      <c r="K1025" s="359"/>
    </row>
    <row r="1026" spans="11:11" x14ac:dyDescent="0.2">
      <c r="K1026" s="359"/>
    </row>
    <row r="1027" spans="11:11" x14ac:dyDescent="0.2">
      <c r="K1027" s="359"/>
    </row>
    <row r="1028" spans="11:11" x14ac:dyDescent="0.2">
      <c r="K1028" s="359"/>
    </row>
    <row r="1029" spans="11:11" x14ac:dyDescent="0.2">
      <c r="K1029" s="359"/>
    </row>
    <row r="1030" spans="11:11" x14ac:dyDescent="0.2">
      <c r="K1030" s="359"/>
    </row>
    <row r="1031" spans="11:11" x14ac:dyDescent="0.2">
      <c r="K1031" s="359"/>
    </row>
    <row r="1032" spans="11:11" x14ac:dyDescent="0.2">
      <c r="K1032" s="359"/>
    </row>
    <row r="1033" spans="11:11" x14ac:dyDescent="0.2">
      <c r="K1033" s="359"/>
    </row>
    <row r="1034" spans="11:11" x14ac:dyDescent="0.2">
      <c r="K1034" s="359"/>
    </row>
    <row r="1035" spans="11:11" x14ac:dyDescent="0.2">
      <c r="K1035" s="359"/>
    </row>
    <row r="1036" spans="11:11" x14ac:dyDescent="0.2">
      <c r="K1036" s="359"/>
    </row>
    <row r="1037" spans="11:11" x14ac:dyDescent="0.2">
      <c r="K1037" s="359"/>
    </row>
    <row r="1038" spans="11:11" x14ac:dyDescent="0.2">
      <c r="K1038" s="359"/>
    </row>
    <row r="1039" spans="11:11" x14ac:dyDescent="0.2">
      <c r="K1039" s="359"/>
    </row>
    <row r="1040" spans="11:11" x14ac:dyDescent="0.2">
      <c r="K1040" s="359"/>
    </row>
    <row r="1041" spans="11:11" x14ac:dyDescent="0.2">
      <c r="K1041" s="359"/>
    </row>
    <row r="1042" spans="11:11" x14ac:dyDescent="0.2">
      <c r="K1042" s="359"/>
    </row>
    <row r="1043" spans="11:11" x14ac:dyDescent="0.2">
      <c r="K1043" s="359"/>
    </row>
    <row r="1044" spans="11:11" x14ac:dyDescent="0.2">
      <c r="K1044" s="359"/>
    </row>
    <row r="1045" spans="11:11" x14ac:dyDescent="0.2">
      <c r="K1045" s="359"/>
    </row>
    <row r="1046" spans="11:11" x14ac:dyDescent="0.2">
      <c r="K1046" s="359"/>
    </row>
    <row r="1047" spans="11:11" x14ac:dyDescent="0.2">
      <c r="K1047" s="359"/>
    </row>
    <row r="1048" spans="11:11" x14ac:dyDescent="0.2">
      <c r="K1048" s="359"/>
    </row>
    <row r="1049" spans="11:11" x14ac:dyDescent="0.2">
      <c r="K1049" s="359"/>
    </row>
    <row r="1050" spans="11:11" x14ac:dyDescent="0.2">
      <c r="K1050" s="359"/>
    </row>
    <row r="1051" spans="11:11" x14ac:dyDescent="0.2">
      <c r="K1051" s="359"/>
    </row>
    <row r="1052" spans="11:11" x14ac:dyDescent="0.2">
      <c r="K1052" s="359"/>
    </row>
    <row r="1053" spans="11:11" x14ac:dyDescent="0.2">
      <c r="K1053" s="359"/>
    </row>
    <row r="1054" spans="11:11" x14ac:dyDescent="0.2">
      <c r="K1054" s="359"/>
    </row>
    <row r="1055" spans="11:11" x14ac:dyDescent="0.2">
      <c r="K1055" s="359"/>
    </row>
    <row r="1056" spans="11:11" x14ac:dyDescent="0.2">
      <c r="K1056" s="359"/>
    </row>
    <row r="1057" spans="11:11" x14ac:dyDescent="0.2">
      <c r="K1057" s="359"/>
    </row>
    <row r="1058" spans="11:11" x14ac:dyDescent="0.2">
      <c r="K1058" s="359"/>
    </row>
    <row r="1059" spans="11:11" x14ac:dyDescent="0.2">
      <c r="K1059" s="359"/>
    </row>
    <row r="1060" spans="11:11" x14ac:dyDescent="0.2">
      <c r="K1060" s="359"/>
    </row>
    <row r="1061" spans="11:11" x14ac:dyDescent="0.2">
      <c r="K1061" s="359"/>
    </row>
    <row r="1062" spans="11:11" x14ac:dyDescent="0.2">
      <c r="K1062" s="359"/>
    </row>
    <row r="1063" spans="11:11" x14ac:dyDescent="0.2">
      <c r="K1063" s="359"/>
    </row>
    <row r="1064" spans="11:11" x14ac:dyDescent="0.2">
      <c r="K1064" s="359"/>
    </row>
    <row r="1065" spans="11:11" x14ac:dyDescent="0.2">
      <c r="K1065" s="359"/>
    </row>
    <row r="1066" spans="11:11" x14ac:dyDescent="0.2">
      <c r="K1066" s="359"/>
    </row>
    <row r="1067" spans="11:11" x14ac:dyDescent="0.2">
      <c r="K1067" s="359"/>
    </row>
    <row r="1068" spans="11:11" x14ac:dyDescent="0.2">
      <c r="K1068" s="359"/>
    </row>
    <row r="1069" spans="11:11" x14ac:dyDescent="0.2">
      <c r="K1069" s="359"/>
    </row>
    <row r="1070" spans="11:11" x14ac:dyDescent="0.2">
      <c r="K1070" s="359"/>
    </row>
    <row r="1071" spans="11:11" x14ac:dyDescent="0.2">
      <c r="K1071" s="359"/>
    </row>
    <row r="1072" spans="11:11" x14ac:dyDescent="0.2">
      <c r="K1072" s="359"/>
    </row>
    <row r="1073" spans="11:11" x14ac:dyDescent="0.2">
      <c r="K1073" s="359"/>
    </row>
    <row r="1074" spans="11:11" x14ac:dyDescent="0.2">
      <c r="K1074" s="359"/>
    </row>
    <row r="1075" spans="11:11" x14ac:dyDescent="0.2">
      <c r="K1075" s="359"/>
    </row>
    <row r="1076" spans="11:11" x14ac:dyDescent="0.2">
      <c r="K1076" s="359"/>
    </row>
    <row r="1077" spans="11:11" x14ac:dyDescent="0.2">
      <c r="K1077" s="359"/>
    </row>
    <row r="1078" spans="11:11" x14ac:dyDescent="0.2">
      <c r="K1078" s="359"/>
    </row>
    <row r="1079" spans="11:11" x14ac:dyDescent="0.2">
      <c r="K1079" s="359"/>
    </row>
    <row r="1080" spans="11:11" x14ac:dyDescent="0.2">
      <c r="K1080" s="359"/>
    </row>
    <row r="1081" spans="11:11" x14ac:dyDescent="0.2">
      <c r="K1081" s="359"/>
    </row>
    <row r="1082" spans="11:11" x14ac:dyDescent="0.2">
      <c r="K1082" s="359"/>
    </row>
    <row r="1083" spans="11:11" x14ac:dyDescent="0.2">
      <c r="K1083" s="359"/>
    </row>
    <row r="1084" spans="11:11" x14ac:dyDescent="0.2">
      <c r="K1084" s="359"/>
    </row>
    <row r="1085" spans="11:11" x14ac:dyDescent="0.2">
      <c r="K1085" s="359"/>
    </row>
    <row r="1086" spans="11:11" x14ac:dyDescent="0.2">
      <c r="K1086" s="359"/>
    </row>
    <row r="1087" spans="11:11" x14ac:dyDescent="0.2">
      <c r="K1087" s="359"/>
    </row>
    <row r="1088" spans="11:11" x14ac:dyDescent="0.2">
      <c r="K1088" s="359"/>
    </row>
    <row r="1089" spans="11:11" x14ac:dyDescent="0.2">
      <c r="K1089" s="359"/>
    </row>
    <row r="1090" spans="11:11" x14ac:dyDescent="0.2">
      <c r="K1090" s="359"/>
    </row>
    <row r="1091" spans="11:11" x14ac:dyDescent="0.2">
      <c r="K1091" s="359"/>
    </row>
    <row r="1092" spans="11:11" x14ac:dyDescent="0.2">
      <c r="K1092" s="359"/>
    </row>
    <row r="1093" spans="11:11" x14ac:dyDescent="0.2">
      <c r="K1093" s="359"/>
    </row>
    <row r="1094" spans="11:11" x14ac:dyDescent="0.2">
      <c r="K1094" s="359"/>
    </row>
    <row r="1095" spans="11:11" x14ac:dyDescent="0.2">
      <c r="K1095" s="359"/>
    </row>
    <row r="1096" spans="11:11" x14ac:dyDescent="0.2">
      <c r="K1096" s="359"/>
    </row>
    <row r="1097" spans="11:11" x14ac:dyDescent="0.2">
      <c r="K1097" s="359"/>
    </row>
    <row r="1098" spans="11:11" x14ac:dyDescent="0.2">
      <c r="K1098" s="359"/>
    </row>
    <row r="1099" spans="11:11" x14ac:dyDescent="0.2">
      <c r="K1099" s="359"/>
    </row>
    <row r="1100" spans="11:11" x14ac:dyDescent="0.2">
      <c r="K1100" s="359"/>
    </row>
    <row r="1101" spans="11:11" x14ac:dyDescent="0.2">
      <c r="K1101" s="359"/>
    </row>
    <row r="1102" spans="11:11" x14ac:dyDescent="0.2">
      <c r="K1102" s="359"/>
    </row>
    <row r="1103" spans="11:11" x14ac:dyDescent="0.2">
      <c r="K1103" s="359"/>
    </row>
    <row r="1104" spans="11:11" x14ac:dyDescent="0.2">
      <c r="K1104" s="359"/>
    </row>
    <row r="1105" spans="11:11" x14ac:dyDescent="0.2">
      <c r="K1105" s="359"/>
    </row>
    <row r="1106" spans="11:11" x14ac:dyDescent="0.2">
      <c r="K1106" s="359"/>
    </row>
    <row r="1107" spans="11:11" x14ac:dyDescent="0.2">
      <c r="K1107" s="359"/>
    </row>
    <row r="1108" spans="11:11" x14ac:dyDescent="0.2">
      <c r="K1108" s="359"/>
    </row>
    <row r="1109" spans="11:11" x14ac:dyDescent="0.2">
      <c r="K1109" s="359"/>
    </row>
    <row r="1110" spans="11:11" x14ac:dyDescent="0.2">
      <c r="K1110" s="359"/>
    </row>
    <row r="1111" spans="11:11" x14ac:dyDescent="0.2">
      <c r="K1111" s="359"/>
    </row>
    <row r="1112" spans="11:11" x14ac:dyDescent="0.2">
      <c r="K1112" s="359"/>
    </row>
    <row r="1113" spans="11:11" x14ac:dyDescent="0.2">
      <c r="K1113" s="359"/>
    </row>
    <row r="1114" spans="11:11" x14ac:dyDescent="0.2">
      <c r="K1114" s="359"/>
    </row>
    <row r="1115" spans="11:11" x14ac:dyDescent="0.2">
      <c r="K1115" s="359"/>
    </row>
    <row r="1116" spans="11:11" x14ac:dyDescent="0.2">
      <c r="K1116" s="359"/>
    </row>
    <row r="1117" spans="11:11" x14ac:dyDescent="0.2">
      <c r="K1117" s="359"/>
    </row>
    <row r="1118" spans="11:11" x14ac:dyDescent="0.2">
      <c r="K1118" s="359"/>
    </row>
    <row r="1119" spans="11:11" x14ac:dyDescent="0.2">
      <c r="K1119" s="359"/>
    </row>
    <row r="1120" spans="11:11" x14ac:dyDescent="0.2">
      <c r="K1120" s="359"/>
    </row>
    <row r="1121" spans="11:11" x14ac:dyDescent="0.2">
      <c r="K1121" s="359"/>
    </row>
    <row r="1122" spans="11:11" x14ac:dyDescent="0.2">
      <c r="K1122" s="359"/>
    </row>
    <row r="1123" spans="11:11" x14ac:dyDescent="0.2">
      <c r="K1123" s="359"/>
    </row>
    <row r="1124" spans="11:11" x14ac:dyDescent="0.2">
      <c r="K1124" s="359"/>
    </row>
    <row r="1125" spans="11:11" x14ac:dyDescent="0.2">
      <c r="K1125" s="359"/>
    </row>
    <row r="1126" spans="11:11" x14ac:dyDescent="0.2">
      <c r="K1126" s="359"/>
    </row>
    <row r="1127" spans="11:11" x14ac:dyDescent="0.2">
      <c r="K1127" s="359"/>
    </row>
    <row r="1128" spans="11:11" x14ac:dyDescent="0.2">
      <c r="K1128" s="359"/>
    </row>
    <row r="1129" spans="11:11" x14ac:dyDescent="0.2">
      <c r="K1129" s="359"/>
    </row>
    <row r="1130" spans="11:11" x14ac:dyDescent="0.2">
      <c r="K1130" s="359"/>
    </row>
    <row r="1131" spans="11:11" x14ac:dyDescent="0.2">
      <c r="K1131" s="359"/>
    </row>
    <row r="1132" spans="11:11" x14ac:dyDescent="0.2">
      <c r="K1132" s="359"/>
    </row>
    <row r="1133" spans="11:11" x14ac:dyDescent="0.2">
      <c r="K1133" s="359"/>
    </row>
    <row r="1134" spans="11:11" x14ac:dyDescent="0.2">
      <c r="K1134" s="359"/>
    </row>
    <row r="1135" spans="11:11" x14ac:dyDescent="0.2">
      <c r="K1135" s="359"/>
    </row>
    <row r="1136" spans="11:11" x14ac:dyDescent="0.2">
      <c r="K1136" s="359"/>
    </row>
    <row r="1137" spans="11:11" x14ac:dyDescent="0.2">
      <c r="K1137" s="359"/>
    </row>
    <row r="1138" spans="11:11" x14ac:dyDescent="0.2">
      <c r="K1138" s="359"/>
    </row>
    <row r="1139" spans="11:11" x14ac:dyDescent="0.2">
      <c r="K1139" s="359"/>
    </row>
    <row r="1140" spans="11:11" x14ac:dyDescent="0.2">
      <c r="K1140" s="359"/>
    </row>
    <row r="1141" spans="11:11" x14ac:dyDescent="0.2">
      <c r="K1141" s="359"/>
    </row>
    <row r="1142" spans="11:11" x14ac:dyDescent="0.2">
      <c r="K1142" s="359"/>
    </row>
    <row r="1143" spans="11:11" x14ac:dyDescent="0.2">
      <c r="K1143" s="359"/>
    </row>
    <row r="1144" spans="11:11" x14ac:dyDescent="0.2">
      <c r="K1144" s="359"/>
    </row>
    <row r="1145" spans="11:11" x14ac:dyDescent="0.2">
      <c r="K1145" s="359"/>
    </row>
    <row r="1146" spans="11:11" x14ac:dyDescent="0.2">
      <c r="K1146" s="359"/>
    </row>
    <row r="1147" spans="11:11" x14ac:dyDescent="0.2">
      <c r="K1147" s="359"/>
    </row>
    <row r="1148" spans="11:11" x14ac:dyDescent="0.2">
      <c r="K1148" s="359"/>
    </row>
    <row r="1149" spans="11:11" x14ac:dyDescent="0.2">
      <c r="K1149" s="359"/>
    </row>
    <row r="1150" spans="11:11" x14ac:dyDescent="0.2">
      <c r="K1150" s="359"/>
    </row>
    <row r="1151" spans="11:11" x14ac:dyDescent="0.2">
      <c r="K1151" s="359"/>
    </row>
    <row r="1152" spans="11:11" x14ac:dyDescent="0.2">
      <c r="K1152" s="359"/>
    </row>
    <row r="1153" spans="11:11" x14ac:dyDescent="0.2">
      <c r="K1153" s="359"/>
    </row>
    <row r="1154" spans="11:11" x14ac:dyDescent="0.2">
      <c r="K1154" s="359"/>
    </row>
    <row r="1155" spans="11:11" x14ac:dyDescent="0.2">
      <c r="K1155" s="359"/>
    </row>
    <row r="1156" spans="11:11" x14ac:dyDescent="0.2">
      <c r="K1156" s="359"/>
    </row>
    <row r="1157" spans="11:11" x14ac:dyDescent="0.2">
      <c r="K1157" s="359"/>
    </row>
    <row r="1158" spans="11:11" x14ac:dyDescent="0.2">
      <c r="K1158" s="359"/>
    </row>
    <row r="1159" spans="11:11" x14ac:dyDescent="0.2">
      <c r="K1159" s="359"/>
    </row>
    <row r="1160" spans="11:11" x14ac:dyDescent="0.2">
      <c r="K1160" s="359"/>
    </row>
    <row r="1161" spans="11:11" x14ac:dyDescent="0.2">
      <c r="K1161" s="359"/>
    </row>
    <row r="1162" spans="11:11" x14ac:dyDescent="0.2">
      <c r="K1162" s="359"/>
    </row>
    <row r="1163" spans="11:11" x14ac:dyDescent="0.2">
      <c r="K1163" s="359"/>
    </row>
    <row r="1164" spans="11:11" x14ac:dyDescent="0.2">
      <c r="K1164" s="359"/>
    </row>
    <row r="1165" spans="11:11" x14ac:dyDescent="0.2">
      <c r="K1165" s="359"/>
    </row>
    <row r="1166" spans="11:11" x14ac:dyDescent="0.2">
      <c r="K1166" s="359"/>
    </row>
    <row r="1167" spans="11:11" x14ac:dyDescent="0.2">
      <c r="K1167" s="359"/>
    </row>
    <row r="1168" spans="11:11" x14ac:dyDescent="0.2">
      <c r="K1168" s="359"/>
    </row>
    <row r="1169" spans="11:11" x14ac:dyDescent="0.2">
      <c r="K1169" s="359"/>
    </row>
    <row r="1170" spans="11:11" x14ac:dyDescent="0.2">
      <c r="K1170" s="359"/>
    </row>
    <row r="1171" spans="11:11" x14ac:dyDescent="0.2">
      <c r="K1171" s="359"/>
    </row>
    <row r="1172" spans="11:11" x14ac:dyDescent="0.2">
      <c r="K1172" s="359"/>
    </row>
    <row r="1173" spans="11:11" x14ac:dyDescent="0.2">
      <c r="K1173" s="359"/>
    </row>
    <row r="1174" spans="11:11" x14ac:dyDescent="0.2">
      <c r="K1174" s="359"/>
    </row>
    <row r="1175" spans="11:11" x14ac:dyDescent="0.2">
      <c r="K1175" s="359"/>
    </row>
    <row r="1176" spans="11:11" x14ac:dyDescent="0.2">
      <c r="K1176" s="359"/>
    </row>
    <row r="1177" spans="11:11" x14ac:dyDescent="0.2">
      <c r="K1177" s="359"/>
    </row>
    <row r="1178" spans="11:11" x14ac:dyDescent="0.2">
      <c r="K1178" s="359"/>
    </row>
    <row r="1179" spans="11:11" x14ac:dyDescent="0.2">
      <c r="K1179" s="359"/>
    </row>
    <row r="1180" spans="11:11" x14ac:dyDescent="0.2">
      <c r="K1180" s="359"/>
    </row>
    <row r="1181" spans="11:11" x14ac:dyDescent="0.2">
      <c r="K1181" s="359"/>
    </row>
    <row r="1182" spans="11:11" x14ac:dyDescent="0.2">
      <c r="K1182" s="359"/>
    </row>
    <row r="1183" spans="11:11" x14ac:dyDescent="0.2">
      <c r="K1183" s="359"/>
    </row>
    <row r="1184" spans="11:11" x14ac:dyDescent="0.2">
      <c r="K1184" s="359"/>
    </row>
    <row r="1185" spans="11:11" x14ac:dyDescent="0.2">
      <c r="K1185" s="359"/>
    </row>
    <row r="1186" spans="11:11" x14ac:dyDescent="0.2">
      <c r="K1186" s="359"/>
    </row>
    <row r="1187" spans="11:11" x14ac:dyDescent="0.2">
      <c r="K1187" s="359"/>
    </row>
    <row r="1188" spans="11:11" x14ac:dyDescent="0.2">
      <c r="K1188" s="359"/>
    </row>
    <row r="1189" spans="11:11" x14ac:dyDescent="0.2">
      <c r="K1189" s="359"/>
    </row>
    <row r="1190" spans="11:11" x14ac:dyDescent="0.2">
      <c r="K1190" s="359"/>
    </row>
    <row r="1191" spans="11:11" x14ac:dyDescent="0.2">
      <c r="K1191" s="359"/>
    </row>
    <row r="1192" spans="11:11" x14ac:dyDescent="0.2">
      <c r="K1192" s="359"/>
    </row>
    <row r="1193" spans="11:11" x14ac:dyDescent="0.2">
      <c r="K1193" s="359"/>
    </row>
    <row r="1194" spans="11:11" x14ac:dyDescent="0.2">
      <c r="K1194" s="359"/>
    </row>
    <row r="1195" spans="11:11" x14ac:dyDescent="0.2">
      <c r="K1195" s="359"/>
    </row>
    <row r="1196" spans="11:11" x14ac:dyDescent="0.2">
      <c r="K1196" s="359"/>
    </row>
    <row r="1197" spans="11:11" x14ac:dyDescent="0.2">
      <c r="K1197" s="359"/>
    </row>
    <row r="1198" spans="11:11" x14ac:dyDescent="0.2">
      <c r="K1198" s="359"/>
    </row>
    <row r="1199" spans="11:11" x14ac:dyDescent="0.2">
      <c r="K1199" s="359"/>
    </row>
    <row r="1200" spans="11:11" x14ac:dyDescent="0.2">
      <c r="K1200" s="359"/>
    </row>
    <row r="1201" spans="11:11" x14ac:dyDescent="0.2">
      <c r="K1201" s="359"/>
    </row>
    <row r="1202" spans="11:11" x14ac:dyDescent="0.2">
      <c r="K1202" s="359"/>
    </row>
    <row r="1203" spans="11:11" x14ac:dyDescent="0.2">
      <c r="K1203" s="359"/>
    </row>
    <row r="1204" spans="11:11" x14ac:dyDescent="0.2">
      <c r="K1204" s="359"/>
    </row>
    <row r="1205" spans="11:11" x14ac:dyDescent="0.2">
      <c r="K1205" s="359"/>
    </row>
    <row r="1206" spans="11:11" x14ac:dyDescent="0.2">
      <c r="K1206" s="359"/>
    </row>
    <row r="1207" spans="11:11" x14ac:dyDescent="0.2">
      <c r="K1207" s="359"/>
    </row>
    <row r="1208" spans="11:11" x14ac:dyDescent="0.2">
      <c r="K1208" s="359"/>
    </row>
    <row r="1209" spans="11:11" x14ac:dyDescent="0.2">
      <c r="K1209" s="359"/>
    </row>
    <row r="1210" spans="11:11" x14ac:dyDescent="0.2">
      <c r="K1210" s="359"/>
    </row>
    <row r="1211" spans="11:11" x14ac:dyDescent="0.2">
      <c r="K1211" s="359"/>
    </row>
    <row r="1212" spans="11:11" x14ac:dyDescent="0.2">
      <c r="K1212" s="359"/>
    </row>
    <row r="1213" spans="11:11" x14ac:dyDescent="0.2">
      <c r="K1213" s="359"/>
    </row>
    <row r="1214" spans="11:11" x14ac:dyDescent="0.2">
      <c r="K1214" s="359"/>
    </row>
    <row r="1215" spans="11:11" x14ac:dyDescent="0.2">
      <c r="K1215" s="359"/>
    </row>
    <row r="1216" spans="11:11" x14ac:dyDescent="0.2">
      <c r="K1216" s="359"/>
    </row>
    <row r="1217" spans="11:11" x14ac:dyDescent="0.2">
      <c r="K1217" s="359"/>
    </row>
    <row r="1218" spans="11:11" x14ac:dyDescent="0.2">
      <c r="K1218" s="359"/>
    </row>
    <row r="1219" spans="11:11" x14ac:dyDescent="0.2">
      <c r="K1219" s="359"/>
    </row>
    <row r="1220" spans="11:11" x14ac:dyDescent="0.2">
      <c r="K1220" s="359"/>
    </row>
    <row r="1221" spans="11:11" x14ac:dyDescent="0.2">
      <c r="K1221" s="359"/>
    </row>
    <row r="1222" spans="11:11" x14ac:dyDescent="0.2">
      <c r="K1222" s="359"/>
    </row>
    <row r="1223" spans="11:11" x14ac:dyDescent="0.2">
      <c r="K1223" s="359"/>
    </row>
    <row r="1224" spans="11:11" x14ac:dyDescent="0.2">
      <c r="K1224" s="359"/>
    </row>
    <row r="1225" spans="11:11" x14ac:dyDescent="0.2">
      <c r="K1225" s="359"/>
    </row>
    <row r="1226" spans="11:11" x14ac:dyDescent="0.2">
      <c r="K1226" s="359"/>
    </row>
    <row r="1227" spans="11:11" x14ac:dyDescent="0.2">
      <c r="K1227" s="359"/>
    </row>
    <row r="1228" spans="11:11" x14ac:dyDescent="0.2">
      <c r="K1228" s="359"/>
    </row>
    <row r="1229" spans="11:11" x14ac:dyDescent="0.2">
      <c r="K1229" s="359"/>
    </row>
    <row r="1230" spans="11:11" x14ac:dyDescent="0.2">
      <c r="K1230" s="359"/>
    </row>
    <row r="1231" spans="11:11" x14ac:dyDescent="0.2">
      <c r="K1231" s="359"/>
    </row>
    <row r="1232" spans="11:11" x14ac:dyDescent="0.2">
      <c r="K1232" s="359"/>
    </row>
    <row r="1233" spans="11:11" x14ac:dyDescent="0.2">
      <c r="K1233" s="359"/>
    </row>
    <row r="1234" spans="11:11" x14ac:dyDescent="0.2">
      <c r="K1234" s="359"/>
    </row>
    <row r="1235" spans="11:11" x14ac:dyDescent="0.2">
      <c r="K1235" s="359"/>
    </row>
    <row r="1236" spans="11:11" x14ac:dyDescent="0.2">
      <c r="K1236" s="359"/>
    </row>
    <row r="1237" spans="11:11" x14ac:dyDescent="0.2">
      <c r="K1237" s="359"/>
    </row>
    <row r="1238" spans="11:11" x14ac:dyDescent="0.2">
      <c r="K1238" s="359"/>
    </row>
    <row r="1239" spans="11:11" x14ac:dyDescent="0.2">
      <c r="K1239" s="359"/>
    </row>
    <row r="1240" spans="11:11" x14ac:dyDescent="0.2">
      <c r="K1240" s="359"/>
    </row>
    <row r="1241" spans="11:11" x14ac:dyDescent="0.2">
      <c r="K1241" s="359"/>
    </row>
    <row r="1242" spans="11:11" x14ac:dyDescent="0.2">
      <c r="K1242" s="359"/>
    </row>
    <row r="1243" spans="11:11" x14ac:dyDescent="0.2">
      <c r="K1243" s="359"/>
    </row>
    <row r="1244" spans="11:11" x14ac:dyDescent="0.2">
      <c r="K1244" s="359"/>
    </row>
    <row r="1245" spans="11:11" x14ac:dyDescent="0.2">
      <c r="K1245" s="359"/>
    </row>
    <row r="1246" spans="11:11" x14ac:dyDescent="0.2">
      <c r="K1246" s="359"/>
    </row>
    <row r="1247" spans="11:11" x14ac:dyDescent="0.2">
      <c r="K1247" s="359"/>
    </row>
    <row r="1248" spans="11:11" x14ac:dyDescent="0.2">
      <c r="K1248" s="359"/>
    </row>
    <row r="1249" spans="11:11" x14ac:dyDescent="0.2">
      <c r="K1249" s="359"/>
    </row>
    <row r="1250" spans="11:11" x14ac:dyDescent="0.2">
      <c r="K1250" s="359"/>
    </row>
    <row r="1251" spans="11:11" x14ac:dyDescent="0.2">
      <c r="K1251" s="359"/>
    </row>
    <row r="1252" spans="11:11" x14ac:dyDescent="0.2">
      <c r="K1252" s="359"/>
    </row>
    <row r="1253" spans="11:11" x14ac:dyDescent="0.2">
      <c r="K1253" s="359"/>
    </row>
    <row r="1254" spans="11:11" x14ac:dyDescent="0.2">
      <c r="K1254" s="359"/>
    </row>
    <row r="1255" spans="11:11" x14ac:dyDescent="0.2">
      <c r="K1255" s="359"/>
    </row>
    <row r="1256" spans="11:11" x14ac:dyDescent="0.2">
      <c r="K1256" s="359"/>
    </row>
    <row r="1257" spans="11:11" x14ac:dyDescent="0.2">
      <c r="K1257" s="359"/>
    </row>
    <row r="1258" spans="11:11" x14ac:dyDescent="0.2">
      <c r="K1258" s="359"/>
    </row>
    <row r="1259" spans="11:11" x14ac:dyDescent="0.2">
      <c r="K1259" s="359"/>
    </row>
    <row r="1260" spans="11:11" x14ac:dyDescent="0.2">
      <c r="K1260" s="359"/>
    </row>
    <row r="1261" spans="11:11" x14ac:dyDescent="0.2">
      <c r="K1261" s="359"/>
    </row>
    <row r="1262" spans="11:11" x14ac:dyDescent="0.2">
      <c r="K1262" s="359"/>
    </row>
    <row r="1263" spans="11:11" x14ac:dyDescent="0.2">
      <c r="K1263" s="359"/>
    </row>
    <row r="1264" spans="11:11" x14ac:dyDescent="0.2">
      <c r="K1264" s="359"/>
    </row>
    <row r="1265" spans="11:11" x14ac:dyDescent="0.2">
      <c r="K1265" s="359"/>
    </row>
    <row r="1266" spans="11:11" x14ac:dyDescent="0.2">
      <c r="K1266" s="359"/>
    </row>
    <row r="1267" spans="11:11" x14ac:dyDescent="0.2">
      <c r="K1267" s="359"/>
    </row>
    <row r="1268" spans="11:11" x14ac:dyDescent="0.2">
      <c r="K1268" s="359"/>
    </row>
    <row r="1269" spans="11:11" x14ac:dyDescent="0.2">
      <c r="K1269" s="359"/>
    </row>
    <row r="1270" spans="11:11" x14ac:dyDescent="0.2">
      <c r="K1270" s="359"/>
    </row>
    <row r="1271" spans="11:11" x14ac:dyDescent="0.2">
      <c r="K1271" s="359"/>
    </row>
    <row r="1272" spans="11:11" x14ac:dyDescent="0.2">
      <c r="K1272" s="359"/>
    </row>
    <row r="1273" spans="11:11" x14ac:dyDescent="0.2">
      <c r="K1273" s="359"/>
    </row>
    <row r="1274" spans="11:11" x14ac:dyDescent="0.2">
      <c r="K1274" s="359"/>
    </row>
    <row r="1275" spans="11:11" x14ac:dyDescent="0.2">
      <c r="K1275" s="359"/>
    </row>
    <row r="1276" spans="11:11" x14ac:dyDescent="0.2">
      <c r="K1276" s="359"/>
    </row>
    <row r="1277" spans="11:11" x14ac:dyDescent="0.2">
      <c r="K1277" s="359"/>
    </row>
    <row r="1278" spans="11:11" x14ac:dyDescent="0.2">
      <c r="K1278" s="359"/>
    </row>
    <row r="1279" spans="11:11" x14ac:dyDescent="0.2">
      <c r="K1279" s="359"/>
    </row>
    <row r="1280" spans="11:11" x14ac:dyDescent="0.2">
      <c r="K1280" s="359"/>
    </row>
    <row r="1281" spans="11:11" x14ac:dyDescent="0.2">
      <c r="K1281" s="359"/>
    </row>
    <row r="1282" spans="11:11" x14ac:dyDescent="0.2">
      <c r="K1282" s="359"/>
    </row>
    <row r="1283" spans="11:11" x14ac:dyDescent="0.2">
      <c r="K1283" s="359"/>
    </row>
    <row r="1284" spans="11:11" x14ac:dyDescent="0.2">
      <c r="K1284" s="359"/>
    </row>
    <row r="1285" spans="11:11" x14ac:dyDescent="0.2">
      <c r="K1285" s="359"/>
    </row>
    <row r="1286" spans="11:11" x14ac:dyDescent="0.2">
      <c r="K1286" s="359"/>
    </row>
    <row r="1287" spans="11:11" x14ac:dyDescent="0.2">
      <c r="K1287" s="359"/>
    </row>
    <row r="1288" spans="11:11" x14ac:dyDescent="0.2">
      <c r="K1288" s="359"/>
    </row>
    <row r="1289" spans="11:11" x14ac:dyDescent="0.2">
      <c r="K1289" s="359"/>
    </row>
    <row r="1290" spans="11:11" x14ac:dyDescent="0.2">
      <c r="K1290" s="359"/>
    </row>
    <row r="1291" spans="11:11" x14ac:dyDescent="0.2">
      <c r="K1291" s="359"/>
    </row>
    <row r="1292" spans="11:11" x14ac:dyDescent="0.2">
      <c r="K1292" s="359"/>
    </row>
    <row r="1293" spans="11:11" x14ac:dyDescent="0.2">
      <c r="K1293" s="359"/>
    </row>
    <row r="1294" spans="11:11" x14ac:dyDescent="0.2">
      <c r="K1294" s="359"/>
    </row>
    <row r="1295" spans="11:11" x14ac:dyDescent="0.2">
      <c r="K1295" s="359"/>
    </row>
    <row r="1296" spans="11:11" x14ac:dyDescent="0.2">
      <c r="K1296" s="359"/>
    </row>
    <row r="1297" spans="11:11" x14ac:dyDescent="0.2">
      <c r="K1297" s="359"/>
    </row>
    <row r="1298" spans="11:11" x14ac:dyDescent="0.2">
      <c r="K1298" s="359"/>
    </row>
    <row r="1299" spans="11:11" x14ac:dyDescent="0.2">
      <c r="K1299" s="359"/>
    </row>
    <row r="1300" spans="11:11" x14ac:dyDescent="0.2">
      <c r="K1300" s="359"/>
    </row>
    <row r="1301" spans="11:11" x14ac:dyDescent="0.2">
      <c r="K1301" s="359"/>
    </row>
    <row r="1302" spans="11:11" x14ac:dyDescent="0.2">
      <c r="K1302" s="359"/>
    </row>
    <row r="1303" spans="11:11" x14ac:dyDescent="0.2">
      <c r="K1303" s="359"/>
    </row>
    <row r="1304" spans="11:11" x14ac:dyDescent="0.2">
      <c r="K1304" s="359"/>
    </row>
    <row r="1305" spans="11:11" x14ac:dyDescent="0.2">
      <c r="K1305" s="359"/>
    </row>
    <row r="1306" spans="11:11" x14ac:dyDescent="0.2">
      <c r="K1306" s="359"/>
    </row>
    <row r="1307" spans="11:11" x14ac:dyDescent="0.2">
      <c r="K1307" s="359"/>
    </row>
    <row r="1308" spans="11:11" x14ac:dyDescent="0.2">
      <c r="K1308" s="359"/>
    </row>
    <row r="1309" spans="11:11" x14ac:dyDescent="0.2">
      <c r="K1309" s="359"/>
    </row>
    <row r="1310" spans="11:11" x14ac:dyDescent="0.2">
      <c r="K1310" s="359"/>
    </row>
    <row r="1311" spans="11:11" x14ac:dyDescent="0.2">
      <c r="K1311" s="359"/>
    </row>
    <row r="1312" spans="11:11" x14ac:dyDescent="0.2">
      <c r="K1312" s="359"/>
    </row>
    <row r="1313" spans="11:11" x14ac:dyDescent="0.2">
      <c r="K1313" s="359"/>
    </row>
    <row r="1314" spans="11:11" x14ac:dyDescent="0.2">
      <c r="K1314" s="359"/>
    </row>
    <row r="1315" spans="11:11" x14ac:dyDescent="0.2">
      <c r="K1315" s="359"/>
    </row>
    <row r="1316" spans="11:11" x14ac:dyDescent="0.2">
      <c r="K1316" s="359"/>
    </row>
    <row r="1317" spans="11:11" x14ac:dyDescent="0.2">
      <c r="K1317" s="359"/>
    </row>
    <row r="1318" spans="11:11" x14ac:dyDescent="0.2">
      <c r="K1318" s="359"/>
    </row>
    <row r="1319" spans="11:11" x14ac:dyDescent="0.2">
      <c r="K1319" s="359"/>
    </row>
    <row r="1320" spans="11:11" x14ac:dyDescent="0.2">
      <c r="K1320" s="359"/>
    </row>
    <row r="1321" spans="11:11" x14ac:dyDescent="0.2">
      <c r="K1321" s="359"/>
    </row>
    <row r="1322" spans="11:11" x14ac:dyDescent="0.2">
      <c r="K1322" s="359"/>
    </row>
    <row r="1323" spans="11:11" x14ac:dyDescent="0.2">
      <c r="K1323" s="359"/>
    </row>
    <row r="1324" spans="11:11" x14ac:dyDescent="0.2">
      <c r="K1324" s="359"/>
    </row>
    <row r="1325" spans="11:11" x14ac:dyDescent="0.2">
      <c r="K1325" s="359"/>
    </row>
    <row r="1326" spans="11:11" x14ac:dyDescent="0.2">
      <c r="K1326" s="359"/>
    </row>
    <row r="1327" spans="11:11" x14ac:dyDescent="0.2">
      <c r="K1327" s="359"/>
    </row>
    <row r="1328" spans="11:11" x14ac:dyDescent="0.2">
      <c r="K1328" s="359"/>
    </row>
    <row r="1329" spans="11:11" x14ac:dyDescent="0.2">
      <c r="K1329" s="359"/>
    </row>
    <row r="1330" spans="11:11" x14ac:dyDescent="0.2">
      <c r="K1330" s="359"/>
    </row>
    <row r="1331" spans="11:11" x14ac:dyDescent="0.2">
      <c r="K1331" s="359"/>
    </row>
    <row r="1332" spans="11:11" x14ac:dyDescent="0.2">
      <c r="K1332" s="359"/>
    </row>
    <row r="1333" spans="11:11" x14ac:dyDescent="0.2">
      <c r="K1333" s="359"/>
    </row>
    <row r="1334" spans="11:11" x14ac:dyDescent="0.2">
      <c r="K1334" s="359"/>
    </row>
    <row r="1335" spans="11:11" x14ac:dyDescent="0.2">
      <c r="K1335" s="359"/>
    </row>
    <row r="1336" spans="11:11" x14ac:dyDescent="0.2">
      <c r="K1336" s="359"/>
    </row>
    <row r="1337" spans="11:11" x14ac:dyDescent="0.2">
      <c r="K1337" s="359"/>
    </row>
    <row r="1338" spans="11:11" x14ac:dyDescent="0.2">
      <c r="K1338" s="359"/>
    </row>
    <row r="1339" spans="11:11" x14ac:dyDescent="0.2">
      <c r="K1339" s="359"/>
    </row>
    <row r="1340" spans="11:11" x14ac:dyDescent="0.2">
      <c r="K1340" s="359"/>
    </row>
    <row r="1341" spans="11:11" x14ac:dyDescent="0.2">
      <c r="K1341" s="359"/>
    </row>
    <row r="1342" spans="11:11" x14ac:dyDescent="0.2">
      <c r="K1342" s="359"/>
    </row>
    <row r="1343" spans="11:11" x14ac:dyDescent="0.2">
      <c r="K1343" s="359"/>
    </row>
    <row r="1344" spans="11:11" x14ac:dyDescent="0.2">
      <c r="K1344" s="359"/>
    </row>
    <row r="1345" spans="11:11" x14ac:dyDescent="0.2">
      <c r="K1345" s="359"/>
    </row>
    <row r="1346" spans="11:11" x14ac:dyDescent="0.2">
      <c r="K1346" s="359"/>
    </row>
    <row r="1347" spans="11:11" x14ac:dyDescent="0.2">
      <c r="K1347" s="359"/>
    </row>
    <row r="1348" spans="11:11" x14ac:dyDescent="0.2">
      <c r="K1348" s="359"/>
    </row>
    <row r="1349" spans="11:11" x14ac:dyDescent="0.2">
      <c r="K1349" s="359"/>
    </row>
    <row r="1350" spans="11:11" x14ac:dyDescent="0.2">
      <c r="K1350" s="359"/>
    </row>
    <row r="1351" spans="11:11" x14ac:dyDescent="0.2">
      <c r="K1351" s="359"/>
    </row>
    <row r="1352" spans="11:11" x14ac:dyDescent="0.2">
      <c r="K1352" s="359"/>
    </row>
    <row r="1353" spans="11:11" x14ac:dyDescent="0.2">
      <c r="K1353" s="359"/>
    </row>
    <row r="1354" spans="11:11" x14ac:dyDescent="0.2">
      <c r="K1354" s="359"/>
    </row>
    <row r="1355" spans="11:11" x14ac:dyDescent="0.2">
      <c r="K1355" s="359"/>
    </row>
    <row r="1356" spans="11:11" x14ac:dyDescent="0.2">
      <c r="K1356" s="359"/>
    </row>
    <row r="1357" spans="11:11" x14ac:dyDescent="0.2">
      <c r="K1357" s="359"/>
    </row>
    <row r="1358" spans="11:11" x14ac:dyDescent="0.2">
      <c r="K1358" s="359"/>
    </row>
    <row r="1359" spans="11:11" x14ac:dyDescent="0.2">
      <c r="K1359" s="359"/>
    </row>
    <row r="1360" spans="11:11" x14ac:dyDescent="0.2">
      <c r="K1360" s="359"/>
    </row>
    <row r="1361" spans="11:11" x14ac:dyDescent="0.2">
      <c r="K1361" s="359"/>
    </row>
    <row r="1362" spans="11:11" x14ac:dyDescent="0.2">
      <c r="K1362" s="359"/>
    </row>
    <row r="1363" spans="11:11" x14ac:dyDescent="0.2">
      <c r="K1363" s="359"/>
    </row>
    <row r="1364" spans="11:11" x14ac:dyDescent="0.2">
      <c r="K1364" s="359"/>
    </row>
    <row r="1365" spans="11:11" x14ac:dyDescent="0.2">
      <c r="K1365" s="359"/>
    </row>
    <row r="1366" spans="11:11" x14ac:dyDescent="0.2">
      <c r="K1366" s="359"/>
    </row>
    <row r="1367" spans="11:11" x14ac:dyDescent="0.2">
      <c r="K1367" s="359"/>
    </row>
    <row r="1368" spans="11:11" x14ac:dyDescent="0.2">
      <c r="K1368" s="359"/>
    </row>
    <row r="1369" spans="11:11" x14ac:dyDescent="0.2">
      <c r="K1369" s="359"/>
    </row>
    <row r="1370" spans="11:11" x14ac:dyDescent="0.2">
      <c r="K1370" s="359"/>
    </row>
    <row r="1371" spans="11:11" x14ac:dyDescent="0.2">
      <c r="K1371" s="359"/>
    </row>
    <row r="1372" spans="11:11" x14ac:dyDescent="0.2">
      <c r="K1372" s="359"/>
    </row>
    <row r="1373" spans="11:11" x14ac:dyDescent="0.2">
      <c r="K1373" s="359"/>
    </row>
    <row r="1374" spans="11:11" x14ac:dyDescent="0.2">
      <c r="K1374" s="359"/>
    </row>
    <row r="1375" spans="11:11" x14ac:dyDescent="0.2">
      <c r="K1375" s="359"/>
    </row>
    <row r="1376" spans="11:11" x14ac:dyDescent="0.2">
      <c r="K1376" s="359"/>
    </row>
    <row r="1377" spans="11:11" x14ac:dyDescent="0.2">
      <c r="K1377" s="359"/>
    </row>
    <row r="1378" spans="11:11" x14ac:dyDescent="0.2">
      <c r="K1378" s="359"/>
    </row>
    <row r="1379" spans="11:11" x14ac:dyDescent="0.2">
      <c r="K1379" s="359"/>
    </row>
    <row r="1380" spans="11:11" x14ac:dyDescent="0.2">
      <c r="K1380" s="359"/>
    </row>
    <row r="1381" spans="11:11" x14ac:dyDescent="0.2">
      <c r="K1381" s="359"/>
    </row>
    <row r="1382" spans="11:11" x14ac:dyDescent="0.2">
      <c r="K1382" s="359"/>
    </row>
    <row r="1383" spans="11:11" x14ac:dyDescent="0.2">
      <c r="K1383" s="359"/>
    </row>
    <row r="1384" spans="11:11" x14ac:dyDescent="0.2">
      <c r="K1384" s="359"/>
    </row>
    <row r="1385" spans="11:11" x14ac:dyDescent="0.2">
      <c r="K1385" s="359"/>
    </row>
    <row r="1386" spans="11:11" x14ac:dyDescent="0.2">
      <c r="K1386" s="359"/>
    </row>
    <row r="1387" spans="11:11" x14ac:dyDescent="0.2">
      <c r="K1387" s="359"/>
    </row>
    <row r="1388" spans="11:11" x14ac:dyDescent="0.2">
      <c r="K1388" s="359"/>
    </row>
    <row r="1389" spans="11:11" x14ac:dyDescent="0.2">
      <c r="K1389" s="359"/>
    </row>
    <row r="1390" spans="11:11" x14ac:dyDescent="0.2">
      <c r="K1390" s="359"/>
    </row>
    <row r="1391" spans="11:11" x14ac:dyDescent="0.2">
      <c r="K1391" s="359"/>
    </row>
    <row r="1392" spans="11:11" x14ac:dyDescent="0.2">
      <c r="K1392" s="359"/>
    </row>
    <row r="1393" spans="11:11" x14ac:dyDescent="0.2">
      <c r="K1393" s="359"/>
    </row>
    <row r="1394" spans="11:11" x14ac:dyDescent="0.2">
      <c r="K1394" s="359"/>
    </row>
    <row r="1395" spans="11:11" x14ac:dyDescent="0.2">
      <c r="K1395" s="359"/>
    </row>
    <row r="1396" spans="11:11" x14ac:dyDescent="0.2">
      <c r="K1396" s="359"/>
    </row>
    <row r="1397" spans="11:11" x14ac:dyDescent="0.2">
      <c r="K1397" s="359"/>
    </row>
    <row r="1398" spans="11:11" x14ac:dyDescent="0.2">
      <c r="K1398" s="359"/>
    </row>
    <row r="1399" spans="11:11" x14ac:dyDescent="0.2">
      <c r="K1399" s="359"/>
    </row>
    <row r="1400" spans="11:11" x14ac:dyDescent="0.2">
      <c r="K1400" s="359"/>
    </row>
    <row r="1401" spans="11:11" x14ac:dyDescent="0.2">
      <c r="K1401" s="359"/>
    </row>
    <row r="1402" spans="11:11" x14ac:dyDescent="0.2">
      <c r="K1402" s="359"/>
    </row>
    <row r="1403" spans="11:11" x14ac:dyDescent="0.2">
      <c r="K1403" s="359"/>
    </row>
    <row r="1404" spans="11:11" x14ac:dyDescent="0.2">
      <c r="K1404" s="359"/>
    </row>
    <row r="1405" spans="11:11" x14ac:dyDescent="0.2">
      <c r="K1405" s="359"/>
    </row>
    <row r="1406" spans="11:11" x14ac:dyDescent="0.2">
      <c r="K1406" s="359"/>
    </row>
    <row r="1407" spans="11:11" x14ac:dyDescent="0.2">
      <c r="K1407" s="359"/>
    </row>
    <row r="1408" spans="11:11" x14ac:dyDescent="0.2">
      <c r="K1408" s="359"/>
    </row>
    <row r="1409" spans="11:11" x14ac:dyDescent="0.2">
      <c r="K1409" s="359"/>
    </row>
    <row r="1410" spans="11:11" x14ac:dyDescent="0.2">
      <c r="K1410" s="359"/>
    </row>
    <row r="1411" spans="11:11" x14ac:dyDescent="0.2">
      <c r="K1411" s="359"/>
    </row>
    <row r="1412" spans="11:11" x14ac:dyDescent="0.2">
      <c r="K1412" s="359"/>
    </row>
    <row r="1413" spans="11:11" x14ac:dyDescent="0.2">
      <c r="K1413" s="359"/>
    </row>
    <row r="1414" spans="11:11" x14ac:dyDescent="0.2">
      <c r="K1414" s="359"/>
    </row>
    <row r="1415" spans="11:11" x14ac:dyDescent="0.2">
      <c r="K1415" s="359"/>
    </row>
    <row r="1416" spans="11:11" x14ac:dyDescent="0.2">
      <c r="K1416" s="359"/>
    </row>
    <row r="1417" spans="11:11" x14ac:dyDescent="0.2">
      <c r="K1417" s="359"/>
    </row>
    <row r="1418" spans="11:11" x14ac:dyDescent="0.2">
      <c r="K1418" s="359"/>
    </row>
    <row r="1419" spans="11:11" x14ac:dyDescent="0.2">
      <c r="K1419" s="359"/>
    </row>
    <row r="1420" spans="11:11" x14ac:dyDescent="0.2">
      <c r="K1420" s="359"/>
    </row>
    <row r="1421" spans="11:11" x14ac:dyDescent="0.2">
      <c r="K1421" s="359"/>
    </row>
    <row r="1422" spans="11:11" x14ac:dyDescent="0.2">
      <c r="K1422" s="359"/>
    </row>
    <row r="1423" spans="11:11" x14ac:dyDescent="0.2">
      <c r="K1423" s="359"/>
    </row>
    <row r="1424" spans="11:11" x14ac:dyDescent="0.2">
      <c r="K1424" s="359"/>
    </row>
    <row r="1425" spans="11:11" x14ac:dyDescent="0.2">
      <c r="K1425" s="359"/>
    </row>
    <row r="1426" spans="11:11" x14ac:dyDescent="0.2">
      <c r="K1426" s="359"/>
    </row>
    <row r="1427" spans="11:11" x14ac:dyDescent="0.2">
      <c r="K1427" s="359"/>
    </row>
    <row r="1428" spans="11:11" x14ac:dyDescent="0.2">
      <c r="K1428" s="359"/>
    </row>
    <row r="1429" spans="11:11" x14ac:dyDescent="0.2">
      <c r="K1429" s="359"/>
    </row>
    <row r="1430" spans="11:11" x14ac:dyDescent="0.2">
      <c r="K1430" s="359"/>
    </row>
    <row r="1431" spans="11:11" x14ac:dyDescent="0.2">
      <c r="K1431" s="359"/>
    </row>
    <row r="1432" spans="11:11" x14ac:dyDescent="0.2">
      <c r="K1432" s="359"/>
    </row>
    <row r="1433" spans="11:11" x14ac:dyDescent="0.2">
      <c r="K1433" s="359"/>
    </row>
    <row r="1434" spans="11:11" x14ac:dyDescent="0.2">
      <c r="K1434" s="359"/>
    </row>
    <row r="1435" spans="11:11" x14ac:dyDescent="0.2">
      <c r="K1435" s="359"/>
    </row>
    <row r="1436" spans="11:11" x14ac:dyDescent="0.2">
      <c r="K1436" s="359"/>
    </row>
    <row r="1437" spans="11:11" x14ac:dyDescent="0.2">
      <c r="K1437" s="359"/>
    </row>
    <row r="1438" spans="11:11" x14ac:dyDescent="0.2">
      <c r="K1438" s="359"/>
    </row>
    <row r="1439" spans="11:11" x14ac:dyDescent="0.2">
      <c r="K1439" s="359"/>
    </row>
    <row r="1440" spans="11:11" x14ac:dyDescent="0.2">
      <c r="K1440" s="359"/>
    </row>
    <row r="1441" spans="11:11" x14ac:dyDescent="0.2">
      <c r="K1441" s="359"/>
    </row>
    <row r="1442" spans="11:11" x14ac:dyDescent="0.2">
      <c r="K1442" s="359"/>
    </row>
    <row r="1443" spans="11:11" x14ac:dyDescent="0.2">
      <c r="K1443" s="359"/>
    </row>
    <row r="1444" spans="11:11" x14ac:dyDescent="0.2">
      <c r="K1444" s="359"/>
    </row>
    <row r="1445" spans="11:11" x14ac:dyDescent="0.2">
      <c r="K1445" s="359"/>
    </row>
    <row r="1446" spans="11:11" x14ac:dyDescent="0.2">
      <c r="K1446" s="359"/>
    </row>
    <row r="1447" spans="11:11" x14ac:dyDescent="0.2">
      <c r="K1447" s="359"/>
    </row>
    <row r="1448" spans="11:11" x14ac:dyDescent="0.2">
      <c r="K1448" s="359"/>
    </row>
    <row r="1449" spans="11:11" x14ac:dyDescent="0.2">
      <c r="K1449" s="359"/>
    </row>
    <row r="1450" spans="11:11" x14ac:dyDescent="0.2">
      <c r="K1450" s="359"/>
    </row>
    <row r="1451" spans="11:11" x14ac:dyDescent="0.2">
      <c r="K1451" s="359"/>
    </row>
    <row r="1452" spans="11:11" x14ac:dyDescent="0.2">
      <c r="K1452" s="359"/>
    </row>
    <row r="1453" spans="11:11" x14ac:dyDescent="0.2">
      <c r="K1453" s="359"/>
    </row>
    <row r="1454" spans="11:11" x14ac:dyDescent="0.2">
      <c r="K1454" s="359"/>
    </row>
    <row r="1455" spans="11:11" x14ac:dyDescent="0.2">
      <c r="K1455" s="359"/>
    </row>
    <row r="1456" spans="11:11" x14ac:dyDescent="0.2">
      <c r="K1456" s="359"/>
    </row>
    <row r="1457" spans="11:11" x14ac:dyDescent="0.2">
      <c r="K1457" s="359"/>
    </row>
    <row r="1458" spans="11:11" x14ac:dyDescent="0.2">
      <c r="K1458" s="359"/>
    </row>
    <row r="1459" spans="11:11" x14ac:dyDescent="0.2">
      <c r="K1459" s="359"/>
    </row>
    <row r="1460" spans="11:11" x14ac:dyDescent="0.2">
      <c r="K1460" s="359"/>
    </row>
    <row r="1461" spans="11:11" x14ac:dyDescent="0.2">
      <c r="K1461" s="359"/>
    </row>
    <row r="1462" spans="11:11" x14ac:dyDescent="0.2">
      <c r="K1462" s="359"/>
    </row>
    <row r="1463" spans="11:11" x14ac:dyDescent="0.2">
      <c r="K1463" s="359"/>
    </row>
    <row r="1464" spans="11:11" x14ac:dyDescent="0.2">
      <c r="K1464" s="359"/>
    </row>
    <row r="1465" spans="11:11" x14ac:dyDescent="0.2">
      <c r="K1465" s="359"/>
    </row>
    <row r="1466" spans="11:11" x14ac:dyDescent="0.2">
      <c r="K1466" s="359"/>
    </row>
    <row r="1467" spans="11:11" x14ac:dyDescent="0.2">
      <c r="K1467" s="359"/>
    </row>
    <row r="1468" spans="11:11" x14ac:dyDescent="0.2">
      <c r="K1468" s="359"/>
    </row>
    <row r="1469" spans="11:11" x14ac:dyDescent="0.2">
      <c r="K1469" s="359"/>
    </row>
    <row r="1470" spans="11:11" x14ac:dyDescent="0.2">
      <c r="K1470" s="359"/>
    </row>
    <row r="1471" spans="11:11" x14ac:dyDescent="0.2">
      <c r="K1471" s="359"/>
    </row>
    <row r="1472" spans="11:11" x14ac:dyDescent="0.2">
      <c r="K1472" s="359"/>
    </row>
    <row r="1473" spans="11:11" x14ac:dyDescent="0.2">
      <c r="K1473" s="359"/>
    </row>
    <row r="1474" spans="11:11" x14ac:dyDescent="0.2">
      <c r="K1474" s="359"/>
    </row>
    <row r="1475" spans="11:11" x14ac:dyDescent="0.2">
      <c r="K1475" s="359"/>
    </row>
    <row r="1476" spans="11:11" x14ac:dyDescent="0.2">
      <c r="K1476" s="359"/>
    </row>
    <row r="1477" spans="11:11" x14ac:dyDescent="0.2">
      <c r="K1477" s="359"/>
    </row>
    <row r="1478" spans="11:11" x14ac:dyDescent="0.2">
      <c r="K1478" s="359"/>
    </row>
    <row r="1479" spans="11:11" x14ac:dyDescent="0.2">
      <c r="K1479" s="359"/>
    </row>
    <row r="1480" spans="11:11" x14ac:dyDescent="0.2">
      <c r="K1480" s="359"/>
    </row>
    <row r="1481" spans="11:11" x14ac:dyDescent="0.2">
      <c r="K1481" s="359"/>
    </row>
    <row r="1482" spans="11:11" x14ac:dyDescent="0.2">
      <c r="K1482" s="359"/>
    </row>
    <row r="1483" spans="11:11" x14ac:dyDescent="0.2">
      <c r="K1483" s="359"/>
    </row>
    <row r="1484" spans="11:11" x14ac:dyDescent="0.2">
      <c r="K1484" s="359"/>
    </row>
    <row r="1485" spans="11:11" x14ac:dyDescent="0.2">
      <c r="K1485" s="359"/>
    </row>
    <row r="1486" spans="11:11" x14ac:dyDescent="0.2">
      <c r="K1486" s="359"/>
    </row>
    <row r="1487" spans="11:11" x14ac:dyDescent="0.2">
      <c r="K1487" s="359"/>
    </row>
    <row r="1488" spans="11:11" x14ac:dyDescent="0.2">
      <c r="K1488" s="359"/>
    </row>
    <row r="1489" spans="11:11" x14ac:dyDescent="0.2">
      <c r="K1489" s="359"/>
    </row>
    <row r="1490" spans="11:11" x14ac:dyDescent="0.2">
      <c r="K1490" s="359"/>
    </row>
    <row r="1491" spans="11:11" x14ac:dyDescent="0.2">
      <c r="K1491" s="359"/>
    </row>
    <row r="1492" spans="11:11" x14ac:dyDescent="0.2">
      <c r="K1492" s="359"/>
    </row>
    <row r="1493" spans="11:11" x14ac:dyDescent="0.2">
      <c r="K1493" s="359"/>
    </row>
    <row r="1494" spans="11:11" x14ac:dyDescent="0.2">
      <c r="K1494" s="359"/>
    </row>
    <row r="1495" spans="11:11" x14ac:dyDescent="0.2">
      <c r="K1495" s="359"/>
    </row>
    <row r="1496" spans="11:11" x14ac:dyDescent="0.2">
      <c r="K1496" s="359"/>
    </row>
    <row r="1497" spans="11:11" x14ac:dyDescent="0.2">
      <c r="K1497" s="359"/>
    </row>
    <row r="1498" spans="11:11" x14ac:dyDescent="0.2">
      <c r="K1498" s="359"/>
    </row>
    <row r="1499" spans="11:11" x14ac:dyDescent="0.2">
      <c r="K1499" s="359"/>
    </row>
    <row r="1500" spans="11:11" x14ac:dyDescent="0.2">
      <c r="K1500" s="359"/>
    </row>
    <row r="1501" spans="11:11" x14ac:dyDescent="0.2">
      <c r="K1501" s="359"/>
    </row>
    <row r="1502" spans="11:11" x14ac:dyDescent="0.2">
      <c r="K1502" s="359"/>
    </row>
    <row r="1503" spans="11:11" x14ac:dyDescent="0.2">
      <c r="K1503" s="359"/>
    </row>
    <row r="1504" spans="11:11" x14ac:dyDescent="0.2">
      <c r="K1504" s="359"/>
    </row>
    <row r="1505" spans="11:11" x14ac:dyDescent="0.2">
      <c r="K1505" s="359"/>
    </row>
    <row r="1506" spans="11:11" x14ac:dyDescent="0.2">
      <c r="K1506" s="359"/>
    </row>
    <row r="1507" spans="11:11" x14ac:dyDescent="0.2">
      <c r="K1507" s="359"/>
    </row>
    <row r="1508" spans="11:11" x14ac:dyDescent="0.2">
      <c r="K1508" s="359"/>
    </row>
    <row r="1509" spans="11:11" x14ac:dyDescent="0.2">
      <c r="K1509" s="359"/>
    </row>
    <row r="1510" spans="11:11" x14ac:dyDescent="0.2">
      <c r="K1510" s="359"/>
    </row>
    <row r="1511" spans="11:11" x14ac:dyDescent="0.2">
      <c r="K1511" s="359"/>
    </row>
    <row r="1512" spans="11:11" x14ac:dyDescent="0.2">
      <c r="K1512" s="359"/>
    </row>
    <row r="1513" spans="11:11" x14ac:dyDescent="0.2">
      <c r="K1513" s="359"/>
    </row>
    <row r="1514" spans="11:11" x14ac:dyDescent="0.2">
      <c r="K1514" s="359"/>
    </row>
    <row r="1515" spans="11:11" x14ac:dyDescent="0.2">
      <c r="K1515" s="359"/>
    </row>
    <row r="1516" spans="11:11" x14ac:dyDescent="0.2">
      <c r="K1516" s="359"/>
    </row>
    <row r="1517" spans="11:11" x14ac:dyDescent="0.2">
      <c r="K1517" s="359"/>
    </row>
    <row r="1518" spans="11:11" x14ac:dyDescent="0.2">
      <c r="K1518" s="359"/>
    </row>
    <row r="1519" spans="11:11" x14ac:dyDescent="0.2">
      <c r="K1519" s="359"/>
    </row>
    <row r="1520" spans="11:11" x14ac:dyDescent="0.2">
      <c r="K1520" s="359"/>
    </row>
    <row r="1521" spans="11:11" x14ac:dyDescent="0.2">
      <c r="K1521" s="359"/>
    </row>
    <row r="1522" spans="11:11" x14ac:dyDescent="0.2">
      <c r="K1522" s="359"/>
    </row>
    <row r="1523" spans="11:11" x14ac:dyDescent="0.2">
      <c r="K1523" s="359"/>
    </row>
    <row r="1524" spans="11:11" x14ac:dyDescent="0.2">
      <c r="K1524" s="359"/>
    </row>
    <row r="1525" spans="11:11" x14ac:dyDescent="0.2">
      <c r="K1525" s="359"/>
    </row>
    <row r="1526" spans="11:11" x14ac:dyDescent="0.2">
      <c r="K1526" s="359"/>
    </row>
    <row r="1527" spans="11:11" x14ac:dyDescent="0.2">
      <c r="K1527" s="359"/>
    </row>
    <row r="1528" spans="11:11" x14ac:dyDescent="0.2">
      <c r="K1528" s="359"/>
    </row>
    <row r="1529" spans="11:11" x14ac:dyDescent="0.2">
      <c r="K1529" s="359"/>
    </row>
    <row r="1530" spans="11:11" x14ac:dyDescent="0.2">
      <c r="K1530" s="359"/>
    </row>
    <row r="1531" spans="11:11" x14ac:dyDescent="0.2">
      <c r="K1531" s="359"/>
    </row>
    <row r="1532" spans="11:11" x14ac:dyDescent="0.2">
      <c r="K1532" s="359"/>
    </row>
    <row r="1533" spans="11:11" x14ac:dyDescent="0.2">
      <c r="K1533" s="359"/>
    </row>
    <row r="1534" spans="11:11" x14ac:dyDescent="0.2">
      <c r="K1534" s="359"/>
    </row>
    <row r="1535" spans="11:11" x14ac:dyDescent="0.2">
      <c r="K1535" s="359"/>
    </row>
    <row r="1536" spans="11:11" x14ac:dyDescent="0.2">
      <c r="K1536" s="359"/>
    </row>
    <row r="1537" spans="11:11" x14ac:dyDescent="0.2">
      <c r="K1537" s="359"/>
    </row>
    <row r="1538" spans="11:11" x14ac:dyDescent="0.2">
      <c r="K1538" s="359"/>
    </row>
    <row r="1539" spans="11:11" x14ac:dyDescent="0.2">
      <c r="K1539" s="359"/>
    </row>
    <row r="1540" spans="11:11" x14ac:dyDescent="0.2">
      <c r="K1540" s="359"/>
    </row>
    <row r="1541" spans="11:11" x14ac:dyDescent="0.2">
      <c r="K1541" s="359"/>
    </row>
    <row r="1542" spans="11:11" x14ac:dyDescent="0.2">
      <c r="K1542" s="359"/>
    </row>
    <row r="1543" spans="11:11" x14ac:dyDescent="0.2">
      <c r="K1543" s="359"/>
    </row>
    <row r="1544" spans="11:11" x14ac:dyDescent="0.2">
      <c r="K1544" s="359"/>
    </row>
    <row r="1545" spans="11:11" x14ac:dyDescent="0.2">
      <c r="K1545" s="359"/>
    </row>
    <row r="1546" spans="11:11" x14ac:dyDescent="0.2">
      <c r="K1546" s="359"/>
    </row>
    <row r="1547" spans="11:11" x14ac:dyDescent="0.2">
      <c r="K1547" s="359"/>
    </row>
    <row r="1548" spans="11:11" x14ac:dyDescent="0.2">
      <c r="K1548" s="359"/>
    </row>
    <row r="1549" spans="11:11" x14ac:dyDescent="0.2">
      <c r="K1549" s="359"/>
    </row>
    <row r="1550" spans="11:11" x14ac:dyDescent="0.2">
      <c r="K1550" s="359"/>
    </row>
    <row r="1551" spans="11:11" x14ac:dyDescent="0.2">
      <c r="K1551" s="359"/>
    </row>
    <row r="1552" spans="11:11" x14ac:dyDescent="0.2">
      <c r="K1552" s="359"/>
    </row>
    <row r="1553" spans="11:11" x14ac:dyDescent="0.2">
      <c r="K1553" s="359"/>
    </row>
    <row r="1554" spans="11:11" x14ac:dyDescent="0.2">
      <c r="K1554" s="359"/>
    </row>
    <row r="1555" spans="11:11" x14ac:dyDescent="0.2">
      <c r="K1555" s="359"/>
    </row>
    <row r="1556" spans="11:11" x14ac:dyDescent="0.2">
      <c r="K1556" s="359"/>
    </row>
    <row r="1557" spans="11:11" x14ac:dyDescent="0.2">
      <c r="K1557" s="359"/>
    </row>
    <row r="1558" spans="11:11" x14ac:dyDescent="0.2">
      <c r="K1558" s="359"/>
    </row>
    <row r="1559" spans="11:11" x14ac:dyDescent="0.2">
      <c r="K1559" s="359"/>
    </row>
    <row r="1560" spans="11:11" x14ac:dyDescent="0.2">
      <c r="K1560" s="359"/>
    </row>
    <row r="1561" spans="11:11" x14ac:dyDescent="0.2">
      <c r="K1561" s="359"/>
    </row>
    <row r="1562" spans="11:11" x14ac:dyDescent="0.2">
      <c r="K1562" s="359"/>
    </row>
    <row r="1563" spans="11:11" x14ac:dyDescent="0.2">
      <c r="K1563" s="359"/>
    </row>
    <row r="1564" spans="11:11" x14ac:dyDescent="0.2">
      <c r="K1564" s="359"/>
    </row>
    <row r="1565" spans="11:11" x14ac:dyDescent="0.2">
      <c r="K1565" s="359"/>
    </row>
    <row r="1566" spans="11:11" x14ac:dyDescent="0.2">
      <c r="K1566" s="359"/>
    </row>
    <row r="1567" spans="11:11" x14ac:dyDescent="0.2">
      <c r="K1567" s="359"/>
    </row>
    <row r="1568" spans="11:11" x14ac:dyDescent="0.2">
      <c r="K1568" s="359"/>
    </row>
    <row r="1569" spans="11:11" x14ac:dyDescent="0.2">
      <c r="K1569" s="359"/>
    </row>
    <row r="1570" spans="11:11" x14ac:dyDescent="0.2">
      <c r="K1570" s="359"/>
    </row>
    <row r="1571" spans="11:11" x14ac:dyDescent="0.2">
      <c r="K1571" s="359"/>
    </row>
    <row r="1572" spans="11:11" x14ac:dyDescent="0.2">
      <c r="K1572" s="359"/>
    </row>
    <row r="1573" spans="11:11" x14ac:dyDescent="0.2">
      <c r="K1573" s="359"/>
    </row>
    <row r="1574" spans="11:11" x14ac:dyDescent="0.2">
      <c r="K1574" s="359"/>
    </row>
    <row r="1575" spans="11:11" x14ac:dyDescent="0.2">
      <c r="K1575" s="359"/>
    </row>
    <row r="1576" spans="11:11" x14ac:dyDescent="0.2">
      <c r="K1576" s="359"/>
    </row>
    <row r="1577" spans="11:11" x14ac:dyDescent="0.2">
      <c r="K1577" s="359"/>
    </row>
    <row r="1578" spans="11:11" x14ac:dyDescent="0.2">
      <c r="K1578" s="359"/>
    </row>
    <row r="1579" spans="11:11" x14ac:dyDescent="0.2">
      <c r="K1579" s="359"/>
    </row>
    <row r="1580" spans="11:11" x14ac:dyDescent="0.2">
      <c r="K1580" s="359"/>
    </row>
    <row r="1581" spans="11:11" x14ac:dyDescent="0.2">
      <c r="K1581" s="359"/>
    </row>
    <row r="1582" spans="11:11" x14ac:dyDescent="0.2">
      <c r="K1582" s="359"/>
    </row>
    <row r="1583" spans="11:11" x14ac:dyDescent="0.2">
      <c r="K1583" s="359"/>
    </row>
    <row r="1584" spans="11:11" x14ac:dyDescent="0.2">
      <c r="K1584" s="359"/>
    </row>
    <row r="1585" spans="11:11" x14ac:dyDescent="0.2">
      <c r="K1585" s="359"/>
    </row>
    <row r="1586" spans="11:11" x14ac:dyDescent="0.2">
      <c r="K1586" s="359"/>
    </row>
    <row r="1587" spans="11:11" x14ac:dyDescent="0.2">
      <c r="K1587" s="359"/>
    </row>
    <row r="1588" spans="11:11" x14ac:dyDescent="0.2">
      <c r="K1588" s="359"/>
    </row>
    <row r="1589" spans="11:11" x14ac:dyDescent="0.2">
      <c r="K1589" s="359"/>
    </row>
    <row r="1590" spans="11:11" x14ac:dyDescent="0.2">
      <c r="K1590" s="359"/>
    </row>
    <row r="1591" spans="11:11" x14ac:dyDescent="0.2">
      <c r="K1591" s="359"/>
    </row>
    <row r="1592" spans="11:11" x14ac:dyDescent="0.2">
      <c r="K1592" s="359"/>
    </row>
    <row r="1593" spans="11:11" x14ac:dyDescent="0.2">
      <c r="K1593" s="359"/>
    </row>
    <row r="1594" spans="11:11" x14ac:dyDescent="0.2">
      <c r="K1594" s="359"/>
    </row>
    <row r="1595" spans="11:11" x14ac:dyDescent="0.2">
      <c r="K1595" s="359"/>
    </row>
    <row r="1596" spans="11:11" x14ac:dyDescent="0.2">
      <c r="K1596" s="359"/>
    </row>
    <row r="1597" spans="11:11" x14ac:dyDescent="0.2">
      <c r="K1597" s="359"/>
    </row>
    <row r="1598" spans="11:11" x14ac:dyDescent="0.2">
      <c r="K1598" s="359"/>
    </row>
    <row r="1599" spans="11:11" x14ac:dyDescent="0.2">
      <c r="K1599" s="359"/>
    </row>
    <row r="1600" spans="11:11" x14ac:dyDescent="0.2">
      <c r="K1600" s="359"/>
    </row>
    <row r="1601" spans="11:11" x14ac:dyDescent="0.2">
      <c r="K1601" s="359"/>
    </row>
    <row r="1602" spans="11:11" x14ac:dyDescent="0.2">
      <c r="K1602" s="359"/>
    </row>
    <row r="1603" spans="11:11" x14ac:dyDescent="0.2">
      <c r="K1603" s="359"/>
    </row>
    <row r="1604" spans="11:11" x14ac:dyDescent="0.2">
      <c r="K1604" s="359"/>
    </row>
    <row r="1605" spans="11:11" x14ac:dyDescent="0.2">
      <c r="K1605" s="359"/>
    </row>
    <row r="1606" spans="11:11" x14ac:dyDescent="0.2">
      <c r="K1606" s="359"/>
    </row>
    <row r="1607" spans="11:11" x14ac:dyDescent="0.2">
      <c r="K1607" s="359"/>
    </row>
    <row r="1608" spans="11:11" x14ac:dyDescent="0.2">
      <c r="K1608" s="359"/>
    </row>
    <row r="1609" spans="11:11" x14ac:dyDescent="0.2">
      <c r="K1609" s="359"/>
    </row>
    <row r="1610" spans="11:11" x14ac:dyDescent="0.2">
      <c r="K1610" s="359"/>
    </row>
    <row r="1611" spans="11:11" x14ac:dyDescent="0.2">
      <c r="K1611" s="359"/>
    </row>
    <row r="1612" spans="11:11" x14ac:dyDescent="0.2">
      <c r="K1612" s="359"/>
    </row>
    <row r="1613" spans="11:11" x14ac:dyDescent="0.2">
      <c r="K1613" s="359"/>
    </row>
    <row r="1614" spans="11:11" x14ac:dyDescent="0.2">
      <c r="K1614" s="359"/>
    </row>
    <row r="1615" spans="11:11" x14ac:dyDescent="0.2">
      <c r="K1615" s="359"/>
    </row>
    <row r="1616" spans="11:11" x14ac:dyDescent="0.2">
      <c r="K1616" s="359"/>
    </row>
    <row r="1617" spans="11:11" x14ac:dyDescent="0.2">
      <c r="K1617" s="359"/>
    </row>
    <row r="1618" spans="11:11" x14ac:dyDescent="0.2">
      <c r="K1618" s="359"/>
    </row>
    <row r="1619" spans="11:11" x14ac:dyDescent="0.2">
      <c r="K1619" s="359"/>
    </row>
    <row r="1620" spans="11:11" x14ac:dyDescent="0.2">
      <c r="K1620" s="359"/>
    </row>
    <row r="1621" spans="11:11" x14ac:dyDescent="0.2">
      <c r="K1621" s="359"/>
    </row>
    <row r="1622" spans="11:11" x14ac:dyDescent="0.2">
      <c r="K1622" s="359"/>
    </row>
    <row r="1623" spans="11:11" x14ac:dyDescent="0.2">
      <c r="K1623" s="359"/>
    </row>
    <row r="1624" spans="11:11" x14ac:dyDescent="0.2">
      <c r="K1624" s="359"/>
    </row>
    <row r="1625" spans="11:11" x14ac:dyDescent="0.2">
      <c r="K1625" s="359"/>
    </row>
    <row r="1626" spans="11:11" x14ac:dyDescent="0.2">
      <c r="K1626" s="359"/>
    </row>
    <row r="1627" spans="11:11" x14ac:dyDescent="0.2">
      <c r="K1627" s="359"/>
    </row>
    <row r="1628" spans="11:11" x14ac:dyDescent="0.2">
      <c r="K1628" s="359"/>
    </row>
    <row r="1629" spans="11:11" x14ac:dyDescent="0.2">
      <c r="K1629" s="359"/>
    </row>
    <row r="1630" spans="11:11" x14ac:dyDescent="0.2">
      <c r="K1630" s="359"/>
    </row>
    <row r="1631" spans="11:11" x14ac:dyDescent="0.2">
      <c r="K1631" s="359"/>
    </row>
    <row r="1632" spans="11:11" x14ac:dyDescent="0.2">
      <c r="K1632" s="359"/>
    </row>
    <row r="1633" spans="11:11" x14ac:dyDescent="0.2">
      <c r="K1633" s="359"/>
    </row>
    <row r="1634" spans="11:11" x14ac:dyDescent="0.2">
      <c r="K1634" s="359"/>
    </row>
    <row r="1635" spans="11:11" x14ac:dyDescent="0.2">
      <c r="K1635" s="359"/>
    </row>
    <row r="1636" spans="11:11" x14ac:dyDescent="0.2">
      <c r="K1636" s="359"/>
    </row>
    <row r="1637" spans="11:11" x14ac:dyDescent="0.2">
      <c r="K1637" s="359"/>
    </row>
    <row r="1638" spans="11:11" x14ac:dyDescent="0.2">
      <c r="K1638" s="359"/>
    </row>
    <row r="1639" spans="11:11" x14ac:dyDescent="0.2">
      <c r="K1639" s="359"/>
    </row>
    <row r="1640" spans="11:11" x14ac:dyDescent="0.2">
      <c r="K1640" s="359"/>
    </row>
    <row r="1641" spans="11:11" x14ac:dyDescent="0.2">
      <c r="K1641" s="359"/>
    </row>
    <row r="1642" spans="11:11" x14ac:dyDescent="0.2">
      <c r="K1642" s="359"/>
    </row>
    <row r="1643" spans="11:11" x14ac:dyDescent="0.2">
      <c r="K1643" s="359"/>
    </row>
    <row r="1644" spans="11:11" x14ac:dyDescent="0.2">
      <c r="K1644" s="359"/>
    </row>
    <row r="1645" spans="11:11" x14ac:dyDescent="0.2">
      <c r="K1645" s="359"/>
    </row>
    <row r="1646" spans="11:11" x14ac:dyDescent="0.2">
      <c r="K1646" s="359"/>
    </row>
    <row r="1647" spans="11:11" x14ac:dyDescent="0.2">
      <c r="K1647" s="359"/>
    </row>
    <row r="1648" spans="11:11" x14ac:dyDescent="0.2">
      <c r="K1648" s="359"/>
    </row>
    <row r="1649" spans="11:11" x14ac:dyDescent="0.2">
      <c r="K1649" s="359"/>
    </row>
    <row r="1650" spans="11:11" x14ac:dyDescent="0.2">
      <c r="K1650" s="359"/>
    </row>
    <row r="1651" spans="11:11" x14ac:dyDescent="0.2">
      <c r="K1651" s="359"/>
    </row>
    <row r="1652" spans="11:11" x14ac:dyDescent="0.2">
      <c r="K1652" s="359"/>
    </row>
    <row r="1653" spans="11:11" x14ac:dyDescent="0.2">
      <c r="K1653" s="359"/>
    </row>
    <row r="1654" spans="11:11" x14ac:dyDescent="0.2">
      <c r="K1654" s="359"/>
    </row>
    <row r="1655" spans="11:11" x14ac:dyDescent="0.2">
      <c r="K1655" s="359"/>
    </row>
    <row r="1656" spans="11:11" x14ac:dyDescent="0.2">
      <c r="K1656" s="359"/>
    </row>
    <row r="1657" spans="11:11" x14ac:dyDescent="0.2">
      <c r="K1657" s="359"/>
    </row>
    <row r="1658" spans="11:11" x14ac:dyDescent="0.2">
      <c r="K1658" s="359"/>
    </row>
    <row r="1659" spans="11:11" x14ac:dyDescent="0.2">
      <c r="K1659" s="359"/>
    </row>
    <row r="1660" spans="11:11" x14ac:dyDescent="0.2">
      <c r="K1660" s="359"/>
    </row>
    <row r="1661" spans="11:11" x14ac:dyDescent="0.2">
      <c r="K1661" s="359"/>
    </row>
    <row r="1662" spans="11:11" x14ac:dyDescent="0.2">
      <c r="K1662" s="359"/>
    </row>
    <row r="1663" spans="11:11" x14ac:dyDescent="0.2">
      <c r="K1663" s="359"/>
    </row>
    <row r="1664" spans="11:11" x14ac:dyDescent="0.2">
      <c r="K1664" s="359"/>
    </row>
    <row r="1665" spans="11:11" x14ac:dyDescent="0.2">
      <c r="K1665" s="359"/>
    </row>
    <row r="1666" spans="11:11" x14ac:dyDescent="0.2">
      <c r="K1666" s="359"/>
    </row>
    <row r="1667" spans="11:11" x14ac:dyDescent="0.2">
      <c r="K1667" s="359"/>
    </row>
    <row r="1668" spans="11:11" x14ac:dyDescent="0.2">
      <c r="K1668" s="359"/>
    </row>
    <row r="1669" spans="11:11" x14ac:dyDescent="0.2">
      <c r="K1669" s="359"/>
    </row>
    <row r="1670" spans="11:11" x14ac:dyDescent="0.2">
      <c r="K1670" s="359"/>
    </row>
    <row r="1671" spans="11:11" x14ac:dyDescent="0.2">
      <c r="K1671" s="359"/>
    </row>
    <row r="1672" spans="11:11" x14ac:dyDescent="0.2">
      <c r="K1672" s="359"/>
    </row>
    <row r="1673" spans="11:11" x14ac:dyDescent="0.2">
      <c r="K1673" s="359"/>
    </row>
    <row r="1674" spans="11:11" x14ac:dyDescent="0.2">
      <c r="K1674" s="359"/>
    </row>
    <row r="1675" spans="11:11" x14ac:dyDescent="0.2">
      <c r="K1675" s="359"/>
    </row>
    <row r="1676" spans="11:11" x14ac:dyDescent="0.2">
      <c r="K1676" s="359"/>
    </row>
    <row r="1677" spans="11:11" x14ac:dyDescent="0.2">
      <c r="K1677" s="359"/>
    </row>
    <row r="1678" spans="11:11" x14ac:dyDescent="0.2">
      <c r="K1678" s="359"/>
    </row>
    <row r="1679" spans="11:11" x14ac:dyDescent="0.2">
      <c r="K1679" s="359"/>
    </row>
    <row r="1680" spans="11:11" x14ac:dyDescent="0.2">
      <c r="K1680" s="359"/>
    </row>
    <row r="1681" spans="11:11" x14ac:dyDescent="0.2">
      <c r="K1681" s="359"/>
    </row>
    <row r="1682" spans="11:11" x14ac:dyDescent="0.2">
      <c r="K1682" s="359"/>
    </row>
    <row r="1683" spans="11:11" x14ac:dyDescent="0.2">
      <c r="K1683" s="359"/>
    </row>
    <row r="1684" spans="11:11" x14ac:dyDescent="0.2">
      <c r="K1684" s="359"/>
    </row>
    <row r="1685" spans="11:11" x14ac:dyDescent="0.2">
      <c r="K1685" s="359"/>
    </row>
    <row r="1686" spans="11:11" x14ac:dyDescent="0.2">
      <c r="K1686" s="359"/>
    </row>
    <row r="1687" spans="11:11" x14ac:dyDescent="0.2">
      <c r="K1687" s="359"/>
    </row>
    <row r="1688" spans="11:11" x14ac:dyDescent="0.2">
      <c r="K1688" s="359"/>
    </row>
    <row r="1689" spans="11:11" x14ac:dyDescent="0.2">
      <c r="K1689" s="359"/>
    </row>
    <row r="1690" spans="11:11" x14ac:dyDescent="0.2">
      <c r="K1690" s="359"/>
    </row>
    <row r="1691" spans="11:11" x14ac:dyDescent="0.2">
      <c r="K1691" s="359"/>
    </row>
    <row r="1692" spans="11:11" x14ac:dyDescent="0.2">
      <c r="K1692" s="359"/>
    </row>
    <row r="1693" spans="11:11" x14ac:dyDescent="0.2">
      <c r="K1693" s="359"/>
    </row>
    <row r="1694" spans="11:11" x14ac:dyDescent="0.2">
      <c r="K1694" s="359"/>
    </row>
    <row r="1695" spans="11:11" x14ac:dyDescent="0.2">
      <c r="K1695" s="359"/>
    </row>
    <row r="1696" spans="11:11" x14ac:dyDescent="0.2">
      <c r="K1696" s="359"/>
    </row>
    <row r="1697" spans="11:11" x14ac:dyDescent="0.2">
      <c r="K1697" s="359"/>
    </row>
    <row r="1698" spans="11:11" x14ac:dyDescent="0.2">
      <c r="K1698" s="359"/>
    </row>
    <row r="1699" spans="11:11" x14ac:dyDescent="0.2">
      <c r="K1699" s="359"/>
    </row>
    <row r="1700" spans="11:11" x14ac:dyDescent="0.2">
      <c r="K1700" s="359"/>
    </row>
    <row r="1701" spans="11:11" x14ac:dyDescent="0.2">
      <c r="K1701" s="359"/>
    </row>
    <row r="1702" spans="11:11" x14ac:dyDescent="0.2">
      <c r="K1702" s="359"/>
    </row>
    <row r="1703" spans="11:11" x14ac:dyDescent="0.2">
      <c r="K1703" s="359"/>
    </row>
    <row r="1704" spans="11:11" x14ac:dyDescent="0.2">
      <c r="K1704" s="359"/>
    </row>
    <row r="1705" spans="11:11" x14ac:dyDescent="0.2">
      <c r="K1705" s="359"/>
    </row>
    <row r="1706" spans="11:11" x14ac:dyDescent="0.2">
      <c r="K1706" s="359"/>
    </row>
    <row r="1707" spans="11:11" x14ac:dyDescent="0.2">
      <c r="K1707" s="359"/>
    </row>
    <row r="1708" spans="11:11" x14ac:dyDescent="0.2">
      <c r="K1708" s="359"/>
    </row>
    <row r="1709" spans="11:11" x14ac:dyDescent="0.2">
      <c r="K1709" s="359"/>
    </row>
    <row r="1710" spans="11:11" x14ac:dyDescent="0.2">
      <c r="K1710" s="359"/>
    </row>
    <row r="1711" spans="11:11" x14ac:dyDescent="0.2">
      <c r="K1711" s="359"/>
    </row>
    <row r="1712" spans="11:11" x14ac:dyDescent="0.2">
      <c r="K1712" s="359"/>
    </row>
    <row r="1713" spans="11:11" x14ac:dyDescent="0.2">
      <c r="K1713" s="359"/>
    </row>
    <row r="1714" spans="11:11" x14ac:dyDescent="0.2">
      <c r="K1714" s="359"/>
    </row>
    <row r="1715" spans="11:11" x14ac:dyDescent="0.2">
      <c r="K1715" s="359"/>
    </row>
    <row r="1716" spans="11:11" x14ac:dyDescent="0.2">
      <c r="K1716" s="359"/>
    </row>
    <row r="1717" spans="11:11" x14ac:dyDescent="0.2">
      <c r="K1717" s="359"/>
    </row>
    <row r="1718" spans="11:11" x14ac:dyDescent="0.2">
      <c r="K1718" s="359"/>
    </row>
    <row r="1719" spans="11:11" x14ac:dyDescent="0.2">
      <c r="K1719" s="359"/>
    </row>
    <row r="1720" spans="11:11" x14ac:dyDescent="0.2">
      <c r="K1720" s="359"/>
    </row>
    <row r="1721" spans="11:11" x14ac:dyDescent="0.2">
      <c r="K1721" s="359"/>
    </row>
    <row r="1722" spans="11:11" x14ac:dyDescent="0.2">
      <c r="K1722" s="359"/>
    </row>
    <row r="1723" spans="11:11" x14ac:dyDescent="0.2">
      <c r="K1723" s="359"/>
    </row>
    <row r="1724" spans="11:11" x14ac:dyDescent="0.2">
      <c r="K1724" s="359"/>
    </row>
    <row r="1725" spans="11:11" x14ac:dyDescent="0.2">
      <c r="K1725" s="359"/>
    </row>
    <row r="1726" spans="11:11" x14ac:dyDescent="0.2">
      <c r="K1726" s="359"/>
    </row>
    <row r="1727" spans="11:11" x14ac:dyDescent="0.2">
      <c r="K1727" s="359"/>
    </row>
    <row r="1728" spans="11:11" x14ac:dyDescent="0.2">
      <c r="K1728" s="359"/>
    </row>
    <row r="1729" spans="11:11" x14ac:dyDescent="0.2">
      <c r="K1729" s="359"/>
    </row>
    <row r="1730" spans="11:11" x14ac:dyDescent="0.2">
      <c r="K1730" s="359"/>
    </row>
    <row r="1731" spans="11:11" x14ac:dyDescent="0.2">
      <c r="K1731" s="359"/>
    </row>
    <row r="1732" spans="11:11" x14ac:dyDescent="0.2">
      <c r="K1732" s="359"/>
    </row>
    <row r="1733" spans="11:11" x14ac:dyDescent="0.2">
      <c r="K1733" s="359"/>
    </row>
    <row r="1734" spans="11:11" x14ac:dyDescent="0.2">
      <c r="K1734" s="359"/>
    </row>
    <row r="1735" spans="11:11" x14ac:dyDescent="0.2">
      <c r="K1735" s="359"/>
    </row>
    <row r="1736" spans="11:11" x14ac:dyDescent="0.2">
      <c r="K1736" s="359"/>
    </row>
    <row r="1737" spans="11:11" x14ac:dyDescent="0.2">
      <c r="K1737" s="359"/>
    </row>
    <row r="1738" spans="11:11" x14ac:dyDescent="0.2">
      <c r="K1738" s="359"/>
    </row>
    <row r="1739" spans="11:11" x14ac:dyDescent="0.2">
      <c r="K1739" s="359"/>
    </row>
    <row r="1740" spans="11:11" x14ac:dyDescent="0.2">
      <c r="K1740" s="359"/>
    </row>
    <row r="1741" spans="11:11" x14ac:dyDescent="0.2">
      <c r="K1741" s="359"/>
    </row>
    <row r="1742" spans="11:11" x14ac:dyDescent="0.2">
      <c r="K1742" s="359"/>
    </row>
    <row r="1743" spans="11:11" x14ac:dyDescent="0.2">
      <c r="K1743" s="359"/>
    </row>
    <row r="1744" spans="11:11" x14ac:dyDescent="0.2">
      <c r="K1744" s="359"/>
    </row>
    <row r="1745" spans="11:11" x14ac:dyDescent="0.2">
      <c r="K1745" s="359"/>
    </row>
    <row r="1746" spans="11:11" x14ac:dyDescent="0.2">
      <c r="K1746" s="359"/>
    </row>
    <row r="1747" spans="11:11" x14ac:dyDescent="0.2">
      <c r="K1747" s="359"/>
    </row>
    <row r="1748" spans="11:11" x14ac:dyDescent="0.2">
      <c r="K1748" s="359"/>
    </row>
    <row r="1749" spans="11:11" x14ac:dyDescent="0.2">
      <c r="K1749" s="359"/>
    </row>
    <row r="1750" spans="11:11" x14ac:dyDescent="0.2">
      <c r="K1750" s="359"/>
    </row>
    <row r="1751" spans="11:11" x14ac:dyDescent="0.2">
      <c r="K1751" s="359"/>
    </row>
    <row r="1752" spans="11:11" x14ac:dyDescent="0.2">
      <c r="K1752" s="359"/>
    </row>
    <row r="1753" spans="11:11" x14ac:dyDescent="0.2">
      <c r="K1753" s="359"/>
    </row>
    <row r="1754" spans="11:11" x14ac:dyDescent="0.2">
      <c r="K1754" s="359"/>
    </row>
    <row r="1755" spans="11:11" x14ac:dyDescent="0.2">
      <c r="K1755" s="359"/>
    </row>
    <row r="1756" spans="11:11" x14ac:dyDescent="0.2">
      <c r="K1756" s="359"/>
    </row>
    <row r="1757" spans="11:11" x14ac:dyDescent="0.2">
      <c r="K1757" s="359"/>
    </row>
    <row r="1758" spans="11:11" x14ac:dyDescent="0.2">
      <c r="K1758" s="359"/>
    </row>
    <row r="1759" spans="11:11" x14ac:dyDescent="0.2">
      <c r="K1759" s="359"/>
    </row>
    <row r="1760" spans="11:11" x14ac:dyDescent="0.2">
      <c r="K1760" s="359"/>
    </row>
    <row r="1761" spans="11:11" x14ac:dyDescent="0.2">
      <c r="K1761" s="359"/>
    </row>
    <row r="1762" spans="11:11" x14ac:dyDescent="0.2">
      <c r="K1762" s="359"/>
    </row>
    <row r="1763" spans="11:11" x14ac:dyDescent="0.2">
      <c r="K1763" s="359"/>
    </row>
    <row r="1764" spans="11:11" x14ac:dyDescent="0.2">
      <c r="K1764" s="359"/>
    </row>
    <row r="1765" spans="11:11" x14ac:dyDescent="0.2">
      <c r="K1765" s="359"/>
    </row>
    <row r="1766" spans="11:11" x14ac:dyDescent="0.2">
      <c r="K1766" s="359"/>
    </row>
    <row r="1767" spans="11:11" x14ac:dyDescent="0.2">
      <c r="K1767" s="359"/>
    </row>
    <row r="1768" spans="11:11" x14ac:dyDescent="0.2">
      <c r="K1768" s="359"/>
    </row>
    <row r="1769" spans="11:11" x14ac:dyDescent="0.2">
      <c r="K1769" s="359"/>
    </row>
    <row r="1770" spans="11:11" x14ac:dyDescent="0.2">
      <c r="K1770" s="359"/>
    </row>
    <row r="1771" spans="11:11" x14ac:dyDescent="0.2">
      <c r="K1771" s="359"/>
    </row>
    <row r="1772" spans="11:11" x14ac:dyDescent="0.2">
      <c r="K1772" s="359"/>
    </row>
    <row r="1773" spans="11:11" x14ac:dyDescent="0.2">
      <c r="K1773" s="359"/>
    </row>
    <row r="1774" spans="11:11" x14ac:dyDescent="0.2">
      <c r="K1774" s="359"/>
    </row>
    <row r="1775" spans="11:11" x14ac:dyDescent="0.2">
      <c r="K1775" s="359"/>
    </row>
    <row r="1776" spans="11:11" x14ac:dyDescent="0.2">
      <c r="K1776" s="359"/>
    </row>
    <row r="1777" spans="11:11" x14ac:dyDescent="0.2">
      <c r="K1777" s="359"/>
    </row>
    <row r="1778" spans="11:11" x14ac:dyDescent="0.2">
      <c r="K1778" s="359"/>
    </row>
    <row r="1779" spans="11:11" x14ac:dyDescent="0.2">
      <c r="K1779" s="359"/>
    </row>
    <row r="1780" spans="11:11" x14ac:dyDescent="0.2">
      <c r="K1780" s="359"/>
    </row>
    <row r="1781" spans="11:11" x14ac:dyDescent="0.2">
      <c r="K1781" s="359"/>
    </row>
    <row r="1782" spans="11:11" x14ac:dyDescent="0.2">
      <c r="K1782" s="359"/>
    </row>
    <row r="1783" spans="11:11" x14ac:dyDescent="0.2">
      <c r="K1783" s="359"/>
    </row>
    <row r="1784" spans="11:11" x14ac:dyDescent="0.2">
      <c r="K1784" s="359"/>
    </row>
    <row r="1785" spans="11:11" x14ac:dyDescent="0.2">
      <c r="K1785" s="359"/>
    </row>
    <row r="1786" spans="11:11" x14ac:dyDescent="0.2">
      <c r="K1786" s="359"/>
    </row>
    <row r="1787" spans="11:11" x14ac:dyDescent="0.2">
      <c r="K1787" s="359"/>
    </row>
    <row r="1788" spans="11:11" x14ac:dyDescent="0.2">
      <c r="K1788" s="359"/>
    </row>
    <row r="1789" spans="11:11" x14ac:dyDescent="0.2">
      <c r="K1789" s="359"/>
    </row>
    <row r="1790" spans="11:11" x14ac:dyDescent="0.2">
      <c r="K1790" s="359"/>
    </row>
    <row r="1791" spans="11:11" x14ac:dyDescent="0.2">
      <c r="K1791" s="359"/>
    </row>
    <row r="1792" spans="11:11" x14ac:dyDescent="0.2">
      <c r="K1792" s="359"/>
    </row>
    <row r="1793" spans="11:11" x14ac:dyDescent="0.2">
      <c r="K1793" s="359"/>
    </row>
    <row r="1794" spans="11:11" x14ac:dyDescent="0.2">
      <c r="K1794" s="359"/>
    </row>
    <row r="1795" spans="11:11" x14ac:dyDescent="0.2">
      <c r="K1795" s="359"/>
    </row>
    <row r="1796" spans="11:11" x14ac:dyDescent="0.2">
      <c r="K1796" s="359"/>
    </row>
    <row r="1797" spans="11:11" x14ac:dyDescent="0.2">
      <c r="K1797" s="359"/>
    </row>
    <row r="1798" spans="11:11" x14ac:dyDescent="0.2">
      <c r="K1798" s="359"/>
    </row>
    <row r="1799" spans="11:11" x14ac:dyDescent="0.2">
      <c r="K1799" s="359"/>
    </row>
    <row r="1800" spans="11:11" x14ac:dyDescent="0.2">
      <c r="K1800" s="359"/>
    </row>
    <row r="1801" spans="11:11" x14ac:dyDescent="0.2">
      <c r="K1801" s="359"/>
    </row>
    <row r="1802" spans="11:11" x14ac:dyDescent="0.2">
      <c r="K1802" s="359"/>
    </row>
    <row r="1803" spans="11:11" x14ac:dyDescent="0.2">
      <c r="K1803" s="359"/>
    </row>
    <row r="1804" spans="11:11" x14ac:dyDescent="0.2">
      <c r="K1804" s="359"/>
    </row>
    <row r="1805" spans="11:11" x14ac:dyDescent="0.2">
      <c r="K1805" s="359"/>
    </row>
    <row r="1806" spans="11:11" x14ac:dyDescent="0.2">
      <c r="K1806" s="359"/>
    </row>
    <row r="1807" spans="11:11" x14ac:dyDescent="0.2">
      <c r="K1807" s="359"/>
    </row>
    <row r="1808" spans="11:11" x14ac:dyDescent="0.2">
      <c r="K1808" s="359"/>
    </row>
    <row r="1809" spans="11:11" x14ac:dyDescent="0.2">
      <c r="K1809" s="359"/>
    </row>
    <row r="1810" spans="11:11" x14ac:dyDescent="0.2">
      <c r="K1810" s="359"/>
    </row>
    <row r="1811" spans="11:11" x14ac:dyDescent="0.2">
      <c r="K1811" s="359"/>
    </row>
    <row r="1812" spans="11:11" x14ac:dyDescent="0.2">
      <c r="K1812" s="359"/>
    </row>
    <row r="1813" spans="11:11" x14ac:dyDescent="0.2">
      <c r="K1813" s="359"/>
    </row>
    <row r="1814" spans="11:11" x14ac:dyDescent="0.2">
      <c r="K1814" s="359"/>
    </row>
    <row r="1815" spans="11:11" x14ac:dyDescent="0.2">
      <c r="K1815" s="359"/>
    </row>
    <row r="1816" spans="11:11" x14ac:dyDescent="0.2">
      <c r="K1816" s="359"/>
    </row>
    <row r="1817" spans="11:11" x14ac:dyDescent="0.2">
      <c r="K1817" s="359"/>
    </row>
    <row r="1818" spans="11:11" x14ac:dyDescent="0.2">
      <c r="K1818" s="359"/>
    </row>
    <row r="1819" spans="11:11" x14ac:dyDescent="0.2">
      <c r="K1819" s="359"/>
    </row>
    <row r="1820" spans="11:11" x14ac:dyDescent="0.2">
      <c r="K1820" s="359"/>
    </row>
    <row r="1821" spans="11:11" x14ac:dyDescent="0.2">
      <c r="K1821" s="359"/>
    </row>
    <row r="1822" spans="11:11" x14ac:dyDescent="0.2">
      <c r="K1822" s="359"/>
    </row>
    <row r="1823" spans="11:11" x14ac:dyDescent="0.2">
      <c r="K1823" s="359"/>
    </row>
    <row r="1824" spans="11:11" x14ac:dyDescent="0.2">
      <c r="K1824" s="359"/>
    </row>
    <row r="1825" spans="11:11" x14ac:dyDescent="0.2">
      <c r="K1825" s="359"/>
    </row>
    <row r="1826" spans="11:11" x14ac:dyDescent="0.2">
      <c r="K1826" s="359"/>
    </row>
    <row r="1827" spans="11:11" x14ac:dyDescent="0.2">
      <c r="K1827" s="359"/>
    </row>
    <row r="1828" spans="11:11" x14ac:dyDescent="0.2">
      <c r="K1828" s="359"/>
    </row>
    <row r="1829" spans="11:11" x14ac:dyDescent="0.2">
      <c r="K1829" s="359"/>
    </row>
    <row r="1830" spans="11:11" x14ac:dyDescent="0.2">
      <c r="K1830" s="359"/>
    </row>
    <row r="1831" spans="11:11" x14ac:dyDescent="0.2">
      <c r="K1831" s="359"/>
    </row>
    <row r="1832" spans="11:11" x14ac:dyDescent="0.2">
      <c r="K1832" s="359"/>
    </row>
    <row r="1833" spans="11:11" x14ac:dyDescent="0.2">
      <c r="K1833" s="359"/>
    </row>
    <row r="1834" spans="11:11" x14ac:dyDescent="0.2">
      <c r="K1834" s="359"/>
    </row>
    <row r="1835" spans="11:11" x14ac:dyDescent="0.2">
      <c r="K1835" s="359"/>
    </row>
    <row r="1836" spans="11:11" x14ac:dyDescent="0.2">
      <c r="K1836" s="359"/>
    </row>
    <row r="1837" spans="11:11" x14ac:dyDescent="0.2">
      <c r="K1837" s="359"/>
    </row>
    <row r="1838" spans="11:11" x14ac:dyDescent="0.2">
      <c r="K1838" s="359"/>
    </row>
    <row r="1839" spans="11:11" x14ac:dyDescent="0.2">
      <c r="K1839" s="359"/>
    </row>
    <row r="1840" spans="11:11" x14ac:dyDescent="0.2">
      <c r="K1840" s="359"/>
    </row>
    <row r="1841" spans="11:11" x14ac:dyDescent="0.2">
      <c r="K1841" s="359"/>
    </row>
    <row r="1842" spans="11:11" x14ac:dyDescent="0.2">
      <c r="K1842" s="359"/>
    </row>
    <row r="1843" spans="11:11" x14ac:dyDescent="0.2">
      <c r="K1843" s="359"/>
    </row>
    <row r="1844" spans="11:11" x14ac:dyDescent="0.2">
      <c r="K1844" s="359"/>
    </row>
    <row r="1845" spans="11:11" x14ac:dyDescent="0.2">
      <c r="K1845" s="359"/>
    </row>
    <row r="1846" spans="11:11" x14ac:dyDescent="0.2">
      <c r="K1846" s="359"/>
    </row>
    <row r="1847" spans="11:11" x14ac:dyDescent="0.2">
      <c r="K1847" s="359"/>
    </row>
    <row r="1848" spans="11:11" x14ac:dyDescent="0.2">
      <c r="K1848" s="359"/>
    </row>
    <row r="1849" spans="11:11" x14ac:dyDescent="0.2">
      <c r="K1849" s="359"/>
    </row>
    <row r="1850" spans="11:11" x14ac:dyDescent="0.2">
      <c r="K1850" s="359"/>
    </row>
    <row r="1851" spans="11:11" x14ac:dyDescent="0.2">
      <c r="K1851" s="359"/>
    </row>
    <row r="1852" spans="11:11" x14ac:dyDescent="0.2">
      <c r="K1852" s="359"/>
    </row>
    <row r="1853" spans="11:11" x14ac:dyDescent="0.2">
      <c r="K1853" s="359"/>
    </row>
    <row r="1854" spans="11:11" x14ac:dyDescent="0.2">
      <c r="K1854" s="359"/>
    </row>
    <row r="1855" spans="11:11" x14ac:dyDescent="0.2">
      <c r="K1855" s="359"/>
    </row>
    <row r="1856" spans="11:11" x14ac:dyDescent="0.2">
      <c r="K1856" s="359"/>
    </row>
    <row r="1857" spans="11:11" x14ac:dyDescent="0.2">
      <c r="K1857" s="359"/>
    </row>
    <row r="1858" spans="11:11" x14ac:dyDescent="0.2">
      <c r="K1858" s="359"/>
    </row>
    <row r="1859" spans="11:11" x14ac:dyDescent="0.2">
      <c r="K1859" s="359"/>
    </row>
    <row r="1860" spans="11:11" x14ac:dyDescent="0.2">
      <c r="K1860" s="359"/>
    </row>
    <row r="1861" spans="11:11" x14ac:dyDescent="0.2">
      <c r="K1861" s="359"/>
    </row>
    <row r="1862" spans="11:11" x14ac:dyDescent="0.2">
      <c r="K1862" s="359"/>
    </row>
    <row r="1863" spans="11:11" x14ac:dyDescent="0.2">
      <c r="K1863" s="359"/>
    </row>
    <row r="1864" spans="11:11" x14ac:dyDescent="0.2">
      <c r="K1864" s="359"/>
    </row>
    <row r="1865" spans="11:11" x14ac:dyDescent="0.2">
      <c r="K1865" s="359"/>
    </row>
    <row r="1866" spans="11:11" x14ac:dyDescent="0.2">
      <c r="K1866" s="359"/>
    </row>
    <row r="1867" spans="11:11" x14ac:dyDescent="0.2">
      <c r="K1867" s="359"/>
    </row>
    <row r="1868" spans="11:11" x14ac:dyDescent="0.2">
      <c r="K1868" s="359"/>
    </row>
    <row r="1869" spans="11:11" x14ac:dyDescent="0.2">
      <c r="K1869" s="359"/>
    </row>
    <row r="1870" spans="11:11" x14ac:dyDescent="0.2">
      <c r="K1870" s="359"/>
    </row>
    <row r="1871" spans="11:11" x14ac:dyDescent="0.2">
      <c r="K1871" s="359"/>
    </row>
    <row r="1872" spans="11:11" x14ac:dyDescent="0.2">
      <c r="K1872" s="359"/>
    </row>
    <row r="1873" spans="11:11" x14ac:dyDescent="0.2">
      <c r="K1873" s="359"/>
    </row>
    <row r="1874" spans="11:11" x14ac:dyDescent="0.2">
      <c r="K1874" s="359"/>
    </row>
    <row r="1875" spans="11:11" x14ac:dyDescent="0.2">
      <c r="K1875" s="359"/>
    </row>
    <row r="1876" spans="11:11" x14ac:dyDescent="0.2">
      <c r="K1876" s="359"/>
    </row>
    <row r="1877" spans="11:11" x14ac:dyDescent="0.2">
      <c r="K1877" s="359"/>
    </row>
    <row r="1878" spans="11:11" x14ac:dyDescent="0.2">
      <c r="K1878" s="359"/>
    </row>
    <row r="1879" spans="11:11" x14ac:dyDescent="0.2">
      <c r="K1879" s="359"/>
    </row>
    <row r="1880" spans="11:11" x14ac:dyDescent="0.2">
      <c r="K1880" s="359"/>
    </row>
    <row r="1881" spans="11:11" x14ac:dyDescent="0.2">
      <c r="K1881" s="359"/>
    </row>
    <row r="1882" spans="11:11" x14ac:dyDescent="0.2">
      <c r="K1882" s="359"/>
    </row>
    <row r="1883" spans="11:11" x14ac:dyDescent="0.2">
      <c r="K1883" s="359"/>
    </row>
    <row r="1884" spans="11:11" x14ac:dyDescent="0.2">
      <c r="K1884" s="359"/>
    </row>
    <row r="1885" spans="11:11" x14ac:dyDescent="0.2">
      <c r="K1885" s="359"/>
    </row>
    <row r="1886" spans="11:11" x14ac:dyDescent="0.2">
      <c r="K1886" s="359"/>
    </row>
    <row r="1887" spans="11:11" x14ac:dyDescent="0.2">
      <c r="K1887" s="359"/>
    </row>
    <row r="1888" spans="11:11" x14ac:dyDescent="0.2">
      <c r="K1888" s="359"/>
    </row>
    <row r="1889" spans="11:11" x14ac:dyDescent="0.2">
      <c r="K1889" s="359"/>
    </row>
    <row r="1890" spans="11:11" x14ac:dyDescent="0.2">
      <c r="K1890" s="359"/>
    </row>
    <row r="1891" spans="11:11" x14ac:dyDescent="0.2">
      <c r="K1891" s="359"/>
    </row>
    <row r="1892" spans="11:11" x14ac:dyDescent="0.2">
      <c r="K1892" s="359"/>
    </row>
    <row r="1893" spans="11:11" x14ac:dyDescent="0.2">
      <c r="K1893" s="359"/>
    </row>
    <row r="1894" spans="11:11" x14ac:dyDescent="0.2">
      <c r="K1894" s="359"/>
    </row>
    <row r="1895" spans="11:11" x14ac:dyDescent="0.2">
      <c r="K1895" s="359"/>
    </row>
    <row r="1896" spans="11:11" x14ac:dyDescent="0.2">
      <c r="K1896" s="359"/>
    </row>
    <row r="1897" spans="11:11" x14ac:dyDescent="0.2">
      <c r="K1897" s="359"/>
    </row>
    <row r="1898" spans="11:11" x14ac:dyDescent="0.2">
      <c r="K1898" s="359"/>
    </row>
    <row r="1899" spans="11:11" x14ac:dyDescent="0.2">
      <c r="K1899" s="359"/>
    </row>
    <row r="1900" spans="11:11" x14ac:dyDescent="0.2">
      <c r="K1900" s="359"/>
    </row>
    <row r="1901" spans="11:11" x14ac:dyDescent="0.2">
      <c r="K1901" s="359"/>
    </row>
    <row r="1902" spans="11:11" x14ac:dyDescent="0.2">
      <c r="K1902" s="359"/>
    </row>
    <row r="1903" spans="11:11" x14ac:dyDescent="0.2">
      <c r="K1903" s="359"/>
    </row>
    <row r="1904" spans="11:11" x14ac:dyDescent="0.2">
      <c r="K1904" s="359"/>
    </row>
    <row r="1905" spans="11:11" x14ac:dyDescent="0.2">
      <c r="K1905" s="359"/>
    </row>
    <row r="1906" spans="11:11" x14ac:dyDescent="0.2">
      <c r="K1906" s="359"/>
    </row>
    <row r="1907" spans="11:11" x14ac:dyDescent="0.2">
      <c r="K1907" s="359"/>
    </row>
    <row r="1908" spans="11:11" x14ac:dyDescent="0.2">
      <c r="K1908" s="359"/>
    </row>
    <row r="1909" spans="11:11" x14ac:dyDescent="0.2">
      <c r="K1909" s="359"/>
    </row>
    <row r="1910" spans="11:11" x14ac:dyDescent="0.2">
      <c r="K1910" s="359"/>
    </row>
    <row r="1911" spans="11:11" x14ac:dyDescent="0.2">
      <c r="K1911" s="359"/>
    </row>
    <row r="1912" spans="11:11" x14ac:dyDescent="0.2">
      <c r="K1912" s="359"/>
    </row>
    <row r="1913" spans="11:11" x14ac:dyDescent="0.2">
      <c r="K1913" s="359"/>
    </row>
    <row r="1914" spans="11:11" x14ac:dyDescent="0.2">
      <c r="K1914" s="359"/>
    </row>
    <row r="1915" spans="11:11" x14ac:dyDescent="0.2">
      <c r="K1915" s="359"/>
    </row>
    <row r="1916" spans="11:11" x14ac:dyDescent="0.2">
      <c r="K1916" s="359"/>
    </row>
    <row r="1917" spans="11:11" x14ac:dyDescent="0.2">
      <c r="K1917" s="359"/>
    </row>
    <row r="1918" spans="11:11" x14ac:dyDescent="0.2">
      <c r="K1918" s="359"/>
    </row>
    <row r="1919" spans="11:11" x14ac:dyDescent="0.2">
      <c r="K1919" s="359"/>
    </row>
    <row r="1920" spans="11:11" x14ac:dyDescent="0.2">
      <c r="K1920" s="359"/>
    </row>
    <row r="1921" spans="11:11" x14ac:dyDescent="0.2">
      <c r="K1921" s="359"/>
    </row>
    <row r="1922" spans="11:11" x14ac:dyDescent="0.2">
      <c r="K1922" s="359"/>
    </row>
    <row r="1923" spans="11:11" x14ac:dyDescent="0.2">
      <c r="K1923" s="359"/>
    </row>
    <row r="1924" spans="11:11" x14ac:dyDescent="0.2">
      <c r="K1924" s="359"/>
    </row>
    <row r="1925" spans="11:11" x14ac:dyDescent="0.2">
      <c r="K1925" s="359"/>
    </row>
    <row r="1926" spans="11:11" x14ac:dyDescent="0.2">
      <c r="K1926" s="359"/>
    </row>
    <row r="1927" spans="11:11" x14ac:dyDescent="0.2">
      <c r="K1927" s="359"/>
    </row>
    <row r="1928" spans="11:11" x14ac:dyDescent="0.2">
      <c r="K1928" s="359"/>
    </row>
    <row r="1929" spans="11:11" x14ac:dyDescent="0.2">
      <c r="K1929" s="359"/>
    </row>
    <row r="1930" spans="11:11" x14ac:dyDescent="0.2">
      <c r="K1930" s="359"/>
    </row>
    <row r="1931" spans="11:11" x14ac:dyDescent="0.2">
      <c r="K1931" s="359"/>
    </row>
    <row r="1932" spans="11:11" x14ac:dyDescent="0.2">
      <c r="K1932" s="359"/>
    </row>
    <row r="1933" spans="11:11" x14ac:dyDescent="0.2">
      <c r="K1933" s="359"/>
    </row>
    <row r="1934" spans="11:11" x14ac:dyDescent="0.2">
      <c r="K1934" s="359"/>
    </row>
    <row r="1935" spans="11:11" x14ac:dyDescent="0.2">
      <c r="K1935" s="359"/>
    </row>
    <row r="1936" spans="11:11" x14ac:dyDescent="0.2">
      <c r="K1936" s="359"/>
    </row>
    <row r="1937" spans="11:11" x14ac:dyDescent="0.2">
      <c r="K1937" s="359"/>
    </row>
    <row r="1938" spans="11:11" x14ac:dyDescent="0.2">
      <c r="K1938" s="359"/>
    </row>
    <row r="1939" spans="11:11" x14ac:dyDescent="0.2">
      <c r="K1939" s="359"/>
    </row>
    <row r="1940" spans="11:11" x14ac:dyDescent="0.2">
      <c r="K1940" s="359"/>
    </row>
    <row r="1941" spans="11:11" x14ac:dyDescent="0.2">
      <c r="K1941" s="359"/>
    </row>
    <row r="1942" spans="11:11" x14ac:dyDescent="0.2">
      <c r="K1942" s="359"/>
    </row>
    <row r="1943" spans="11:11" x14ac:dyDescent="0.2">
      <c r="K1943" s="359"/>
    </row>
    <row r="1944" spans="11:11" x14ac:dyDescent="0.2">
      <c r="K1944" s="359"/>
    </row>
    <row r="1945" spans="11:11" x14ac:dyDescent="0.2">
      <c r="K1945" s="359"/>
    </row>
    <row r="1946" spans="11:11" x14ac:dyDescent="0.2">
      <c r="K1946" s="359"/>
    </row>
    <row r="1947" spans="11:11" x14ac:dyDescent="0.2">
      <c r="K1947" s="359"/>
    </row>
    <row r="1948" spans="11:11" x14ac:dyDescent="0.2">
      <c r="K1948" s="359"/>
    </row>
    <row r="1949" spans="11:11" x14ac:dyDescent="0.2">
      <c r="K1949" s="359"/>
    </row>
    <row r="1950" spans="11:11" x14ac:dyDescent="0.2">
      <c r="K1950" s="359"/>
    </row>
    <row r="1951" spans="11:11" x14ac:dyDescent="0.2">
      <c r="K1951" s="359"/>
    </row>
    <row r="1952" spans="11:11" x14ac:dyDescent="0.2">
      <c r="K1952" s="359"/>
    </row>
    <row r="1953" spans="11:11" x14ac:dyDescent="0.2">
      <c r="K1953" s="359"/>
    </row>
    <row r="1954" spans="11:11" x14ac:dyDescent="0.2">
      <c r="K1954" s="359"/>
    </row>
    <row r="1955" spans="11:11" x14ac:dyDescent="0.2">
      <c r="K1955" s="359"/>
    </row>
    <row r="1956" spans="11:11" x14ac:dyDescent="0.2">
      <c r="K1956" s="359"/>
    </row>
    <row r="1957" spans="11:11" x14ac:dyDescent="0.2">
      <c r="K1957" s="359"/>
    </row>
    <row r="1958" spans="11:11" x14ac:dyDescent="0.2">
      <c r="K1958" s="359"/>
    </row>
    <row r="1959" spans="11:11" x14ac:dyDescent="0.2">
      <c r="K1959" s="359"/>
    </row>
    <row r="1960" spans="11:11" x14ac:dyDescent="0.2">
      <c r="K1960" s="359"/>
    </row>
    <row r="1961" spans="11:11" x14ac:dyDescent="0.2">
      <c r="K1961" s="359"/>
    </row>
    <row r="1962" spans="11:11" x14ac:dyDescent="0.2">
      <c r="K1962" s="359"/>
    </row>
    <row r="1963" spans="11:11" x14ac:dyDescent="0.2">
      <c r="K1963" s="359"/>
    </row>
    <row r="1964" spans="11:11" x14ac:dyDescent="0.2">
      <c r="K1964" s="359"/>
    </row>
    <row r="1965" spans="11:11" x14ac:dyDescent="0.2">
      <c r="K1965" s="359"/>
    </row>
    <row r="1966" spans="11:11" x14ac:dyDescent="0.2">
      <c r="K1966" s="359"/>
    </row>
    <row r="1967" spans="11:11" x14ac:dyDescent="0.2">
      <c r="K1967" s="359"/>
    </row>
    <row r="1968" spans="11:11" x14ac:dyDescent="0.2">
      <c r="K1968" s="359"/>
    </row>
    <row r="1969" spans="11:11" x14ac:dyDescent="0.2">
      <c r="K1969" s="359"/>
    </row>
    <row r="1970" spans="11:11" x14ac:dyDescent="0.2">
      <c r="K1970" s="359"/>
    </row>
    <row r="1971" spans="11:11" x14ac:dyDescent="0.2">
      <c r="K1971" s="359"/>
    </row>
    <row r="1972" spans="11:11" x14ac:dyDescent="0.2">
      <c r="K1972" s="359"/>
    </row>
    <row r="1973" spans="11:11" x14ac:dyDescent="0.2">
      <c r="K1973" s="359"/>
    </row>
    <row r="1974" spans="11:11" x14ac:dyDescent="0.2">
      <c r="K1974" s="359"/>
    </row>
    <row r="1975" spans="11:11" x14ac:dyDescent="0.2">
      <c r="K1975" s="359"/>
    </row>
    <row r="1976" spans="11:11" x14ac:dyDescent="0.2">
      <c r="K1976" s="359"/>
    </row>
    <row r="1977" spans="11:11" x14ac:dyDescent="0.2">
      <c r="K1977" s="359"/>
    </row>
    <row r="1978" spans="11:11" x14ac:dyDescent="0.2">
      <c r="K1978" s="359"/>
    </row>
    <row r="1979" spans="11:11" x14ac:dyDescent="0.2">
      <c r="K1979" s="359"/>
    </row>
    <row r="1980" spans="11:11" x14ac:dyDescent="0.2">
      <c r="K1980" s="359"/>
    </row>
    <row r="1981" spans="11:11" x14ac:dyDescent="0.2">
      <c r="K1981" s="359"/>
    </row>
    <row r="1982" spans="11:11" x14ac:dyDescent="0.2">
      <c r="K1982" s="359"/>
    </row>
    <row r="1983" spans="11:11" x14ac:dyDescent="0.2">
      <c r="K1983" s="359"/>
    </row>
    <row r="1984" spans="11:11" x14ac:dyDescent="0.2">
      <c r="K1984" s="359"/>
    </row>
    <row r="1985" spans="11:11" x14ac:dyDescent="0.2">
      <c r="K1985" s="359"/>
    </row>
    <row r="1986" spans="11:11" x14ac:dyDescent="0.2">
      <c r="K1986" s="359"/>
    </row>
    <row r="1987" spans="11:11" x14ac:dyDescent="0.2">
      <c r="K1987" s="359"/>
    </row>
    <row r="1988" spans="11:11" x14ac:dyDescent="0.2">
      <c r="K1988" s="359"/>
    </row>
    <row r="1989" spans="11:11" x14ac:dyDescent="0.2">
      <c r="K1989" s="359"/>
    </row>
    <row r="1990" spans="11:11" x14ac:dyDescent="0.2">
      <c r="K1990" s="359"/>
    </row>
    <row r="1991" spans="11:11" x14ac:dyDescent="0.2">
      <c r="K1991" s="359"/>
    </row>
    <row r="1992" spans="11:11" x14ac:dyDescent="0.2">
      <c r="K1992" s="359"/>
    </row>
    <row r="1993" spans="11:11" x14ac:dyDescent="0.2">
      <c r="K1993" s="359"/>
    </row>
    <row r="1994" spans="11:11" x14ac:dyDescent="0.2">
      <c r="K1994" s="359"/>
    </row>
    <row r="1995" spans="11:11" x14ac:dyDescent="0.2">
      <c r="K1995" s="359"/>
    </row>
    <row r="1996" spans="11:11" x14ac:dyDescent="0.2">
      <c r="K1996" s="359"/>
    </row>
    <row r="1997" spans="11:11" x14ac:dyDescent="0.2">
      <c r="K1997" s="359"/>
    </row>
    <row r="1998" spans="11:11" x14ac:dyDescent="0.2">
      <c r="K1998" s="359"/>
    </row>
    <row r="1999" spans="11:11" x14ac:dyDescent="0.2">
      <c r="K1999" s="359"/>
    </row>
    <row r="2000" spans="11:11" x14ac:dyDescent="0.2">
      <c r="K2000" s="359"/>
    </row>
    <row r="2001" spans="11:11" x14ac:dyDescent="0.2">
      <c r="K2001" s="359"/>
    </row>
    <row r="2002" spans="11:11" x14ac:dyDescent="0.2">
      <c r="K2002" s="359"/>
    </row>
    <row r="2003" spans="11:11" x14ac:dyDescent="0.2">
      <c r="K2003" s="359"/>
    </row>
    <row r="2004" spans="11:11" x14ac:dyDescent="0.2">
      <c r="K2004" s="359"/>
    </row>
    <row r="2005" spans="11:11" x14ac:dyDescent="0.2">
      <c r="K2005" s="359"/>
    </row>
    <row r="2006" spans="11:11" x14ac:dyDescent="0.2">
      <c r="K2006" s="359"/>
    </row>
    <row r="2007" spans="11:11" x14ac:dyDescent="0.2">
      <c r="K2007" s="359"/>
    </row>
    <row r="2008" spans="11:11" x14ac:dyDescent="0.2">
      <c r="K2008" s="359"/>
    </row>
    <row r="2009" spans="11:11" x14ac:dyDescent="0.2">
      <c r="K2009" s="359"/>
    </row>
    <row r="2010" spans="11:11" x14ac:dyDescent="0.2">
      <c r="K2010" s="359"/>
    </row>
    <row r="2011" spans="11:11" x14ac:dyDescent="0.2">
      <c r="K2011" s="359"/>
    </row>
    <row r="2012" spans="11:11" x14ac:dyDescent="0.2">
      <c r="K2012" s="359"/>
    </row>
    <row r="2013" spans="11:11" x14ac:dyDescent="0.2">
      <c r="K2013" s="359"/>
    </row>
    <row r="2014" spans="11:11" x14ac:dyDescent="0.2">
      <c r="K2014" s="359"/>
    </row>
    <row r="2015" spans="11:11" x14ac:dyDescent="0.2">
      <c r="K2015" s="359"/>
    </row>
    <row r="2016" spans="11:11" x14ac:dyDescent="0.2">
      <c r="K2016" s="359"/>
    </row>
    <row r="2017" spans="11:11" x14ac:dyDescent="0.2">
      <c r="K2017" s="359"/>
    </row>
    <row r="2018" spans="11:11" x14ac:dyDescent="0.2">
      <c r="K2018" s="359"/>
    </row>
    <row r="2019" spans="11:11" x14ac:dyDescent="0.2">
      <c r="K2019" s="359"/>
    </row>
    <row r="2020" spans="11:11" x14ac:dyDescent="0.2">
      <c r="K2020" s="359"/>
    </row>
    <row r="2021" spans="11:11" x14ac:dyDescent="0.2">
      <c r="K2021" s="359"/>
    </row>
    <row r="2022" spans="11:11" x14ac:dyDescent="0.2">
      <c r="K2022" s="359"/>
    </row>
    <row r="2023" spans="11:11" x14ac:dyDescent="0.2">
      <c r="K2023" s="359"/>
    </row>
    <row r="2024" spans="11:11" x14ac:dyDescent="0.2">
      <c r="K2024" s="359"/>
    </row>
    <row r="2025" spans="11:11" x14ac:dyDescent="0.2">
      <c r="K2025" s="359"/>
    </row>
    <row r="2026" spans="11:11" x14ac:dyDescent="0.2">
      <c r="K2026" s="359"/>
    </row>
    <row r="2027" spans="11:11" x14ac:dyDescent="0.2">
      <c r="K2027" s="359"/>
    </row>
    <row r="2028" spans="11:11" x14ac:dyDescent="0.2">
      <c r="K2028" s="359"/>
    </row>
    <row r="2029" spans="11:11" x14ac:dyDescent="0.2">
      <c r="K2029" s="359"/>
    </row>
    <row r="2030" spans="11:11" x14ac:dyDescent="0.2">
      <c r="K2030" s="359"/>
    </row>
    <row r="2031" spans="11:11" x14ac:dyDescent="0.2">
      <c r="K2031" s="359"/>
    </row>
    <row r="2032" spans="11:11" x14ac:dyDescent="0.2">
      <c r="K2032" s="359"/>
    </row>
    <row r="2033" spans="11:11" x14ac:dyDescent="0.2">
      <c r="K2033" s="359"/>
    </row>
    <row r="2034" spans="11:11" x14ac:dyDescent="0.2">
      <c r="K2034" s="359"/>
    </row>
    <row r="2035" spans="11:11" x14ac:dyDescent="0.2">
      <c r="K2035" s="359"/>
    </row>
    <row r="2036" spans="11:11" x14ac:dyDescent="0.2">
      <c r="K2036" s="359"/>
    </row>
    <row r="2037" spans="11:11" x14ac:dyDescent="0.2">
      <c r="K2037" s="359"/>
    </row>
    <row r="2038" spans="11:11" x14ac:dyDescent="0.2">
      <c r="K2038" s="359"/>
    </row>
    <row r="2039" spans="11:11" x14ac:dyDescent="0.2">
      <c r="K2039" s="359"/>
    </row>
    <row r="2040" spans="11:11" x14ac:dyDescent="0.2">
      <c r="K2040" s="359"/>
    </row>
    <row r="2041" spans="11:11" x14ac:dyDescent="0.2">
      <c r="K2041" s="359"/>
    </row>
    <row r="2042" spans="11:11" x14ac:dyDescent="0.2">
      <c r="K2042" s="359"/>
    </row>
    <row r="2043" spans="11:11" x14ac:dyDescent="0.2">
      <c r="K2043" s="359"/>
    </row>
    <row r="2044" spans="11:11" x14ac:dyDescent="0.2">
      <c r="K2044" s="359"/>
    </row>
    <row r="2045" spans="11:11" x14ac:dyDescent="0.2">
      <c r="K2045" s="359"/>
    </row>
    <row r="2046" spans="11:11" x14ac:dyDescent="0.2">
      <c r="K2046" s="359"/>
    </row>
    <row r="2047" spans="11:11" x14ac:dyDescent="0.2">
      <c r="K2047" s="359"/>
    </row>
    <row r="2048" spans="11:11" x14ac:dyDescent="0.2">
      <c r="K2048" s="359"/>
    </row>
    <row r="2049" spans="11:11" x14ac:dyDescent="0.2">
      <c r="K2049" s="359"/>
    </row>
    <row r="2050" spans="11:11" x14ac:dyDescent="0.2">
      <c r="K2050" s="359"/>
    </row>
    <row r="2051" spans="11:11" x14ac:dyDescent="0.2">
      <c r="K2051" s="359"/>
    </row>
    <row r="2052" spans="11:11" x14ac:dyDescent="0.2">
      <c r="K2052" s="359"/>
    </row>
    <row r="2053" spans="11:11" x14ac:dyDescent="0.2">
      <c r="K2053" s="359"/>
    </row>
    <row r="2054" spans="11:11" x14ac:dyDescent="0.2">
      <c r="K2054" s="359"/>
    </row>
    <row r="2055" spans="11:11" x14ac:dyDescent="0.2">
      <c r="K2055" s="359"/>
    </row>
    <row r="2056" spans="11:11" x14ac:dyDescent="0.2">
      <c r="K2056" s="359"/>
    </row>
    <row r="2057" spans="11:11" x14ac:dyDescent="0.2">
      <c r="K2057" s="359"/>
    </row>
    <row r="2058" spans="11:11" x14ac:dyDescent="0.2">
      <c r="K2058" s="359"/>
    </row>
    <row r="2059" spans="11:11" x14ac:dyDescent="0.2">
      <c r="K2059" s="359"/>
    </row>
    <row r="2060" spans="11:11" x14ac:dyDescent="0.2">
      <c r="K2060" s="359"/>
    </row>
    <row r="2061" spans="11:11" x14ac:dyDescent="0.2">
      <c r="K2061" s="359"/>
    </row>
    <row r="2062" spans="11:11" x14ac:dyDescent="0.2">
      <c r="K2062" s="359"/>
    </row>
    <row r="2063" spans="11:11" x14ac:dyDescent="0.2">
      <c r="K2063" s="359"/>
    </row>
    <row r="2064" spans="11:11" x14ac:dyDescent="0.2">
      <c r="K2064" s="359"/>
    </row>
    <row r="2065" spans="11:11" x14ac:dyDescent="0.2">
      <c r="K2065" s="359"/>
    </row>
    <row r="2066" spans="11:11" x14ac:dyDescent="0.2">
      <c r="K2066" s="359"/>
    </row>
    <row r="2067" spans="11:11" x14ac:dyDescent="0.2">
      <c r="K2067" s="359"/>
    </row>
    <row r="2068" spans="11:11" x14ac:dyDescent="0.2">
      <c r="K2068" s="359"/>
    </row>
    <row r="2069" spans="11:11" x14ac:dyDescent="0.2">
      <c r="K2069" s="359"/>
    </row>
    <row r="2070" spans="11:11" x14ac:dyDescent="0.2">
      <c r="K2070" s="359"/>
    </row>
    <row r="2071" spans="11:11" x14ac:dyDescent="0.2">
      <c r="K2071" s="359"/>
    </row>
    <row r="2072" spans="11:11" x14ac:dyDescent="0.2">
      <c r="K2072" s="359"/>
    </row>
    <row r="2073" spans="11:11" x14ac:dyDescent="0.2">
      <c r="K2073" s="359"/>
    </row>
    <row r="2074" spans="11:11" x14ac:dyDescent="0.2">
      <c r="K2074" s="359"/>
    </row>
    <row r="2075" spans="11:11" x14ac:dyDescent="0.2">
      <c r="K2075" s="359"/>
    </row>
    <row r="2076" spans="11:11" x14ac:dyDescent="0.2">
      <c r="K2076" s="359"/>
    </row>
    <row r="2077" spans="11:11" x14ac:dyDescent="0.2">
      <c r="K2077" s="359"/>
    </row>
    <row r="2078" spans="11:11" x14ac:dyDescent="0.2">
      <c r="K2078" s="359"/>
    </row>
    <row r="2079" spans="11:11" x14ac:dyDescent="0.2">
      <c r="K2079" s="359"/>
    </row>
    <row r="2080" spans="11:11" x14ac:dyDescent="0.2">
      <c r="K2080" s="359"/>
    </row>
    <row r="2081" spans="11:11" x14ac:dyDescent="0.2">
      <c r="K2081" s="359"/>
    </row>
    <row r="2082" spans="11:11" x14ac:dyDescent="0.2">
      <c r="K2082" s="359"/>
    </row>
    <row r="2083" spans="11:11" x14ac:dyDescent="0.2">
      <c r="K2083" s="359"/>
    </row>
    <row r="2084" spans="11:11" x14ac:dyDescent="0.2">
      <c r="K2084" s="359"/>
    </row>
    <row r="2085" spans="11:11" x14ac:dyDescent="0.2">
      <c r="K2085" s="359"/>
    </row>
    <row r="2086" spans="11:11" x14ac:dyDescent="0.2">
      <c r="K2086" s="359"/>
    </row>
    <row r="2087" spans="11:11" x14ac:dyDescent="0.2">
      <c r="K2087" s="359"/>
    </row>
    <row r="2088" spans="11:11" x14ac:dyDescent="0.2">
      <c r="K2088" s="359"/>
    </row>
    <row r="2089" spans="11:11" x14ac:dyDescent="0.2">
      <c r="K2089" s="359"/>
    </row>
    <row r="2090" spans="11:11" x14ac:dyDescent="0.2">
      <c r="K2090" s="359"/>
    </row>
    <row r="2091" spans="11:11" x14ac:dyDescent="0.2">
      <c r="K2091" s="359"/>
    </row>
    <row r="2092" spans="11:11" x14ac:dyDescent="0.2">
      <c r="K2092" s="359"/>
    </row>
    <row r="2093" spans="11:11" x14ac:dyDescent="0.2">
      <c r="K2093" s="359"/>
    </row>
    <row r="2094" spans="11:11" x14ac:dyDescent="0.2">
      <c r="K2094" s="359"/>
    </row>
    <row r="2095" spans="11:11" x14ac:dyDescent="0.2">
      <c r="K2095" s="359"/>
    </row>
    <row r="2096" spans="11:11" x14ac:dyDescent="0.2">
      <c r="K2096" s="359"/>
    </row>
    <row r="2097" spans="11:11" x14ac:dyDescent="0.2">
      <c r="K2097" s="359"/>
    </row>
  </sheetData>
  <sheetProtection formatCells="0" formatColumns="0" formatRows="0"/>
  <mergeCells count="10">
    <mergeCell ref="E1:H1"/>
    <mergeCell ref="A1:B1"/>
    <mergeCell ref="K2:N2"/>
    <mergeCell ref="A49:B49"/>
    <mergeCell ref="A50:A52"/>
    <mergeCell ref="S119:S124"/>
    <mergeCell ref="A58:B58"/>
    <mergeCell ref="A59:A61"/>
    <mergeCell ref="E2:I2"/>
    <mergeCell ref="P2:Q2"/>
  </mergeCells>
  <conditionalFormatting sqref="S119">
    <cfRule type="cellIs" dxfId="49" priority="1" operator="equal">
      <formula>$V$8</formula>
    </cfRule>
    <cfRule type="cellIs" dxfId="48" priority="2" operator="equal">
      <formula>$V$9</formula>
    </cfRule>
    <cfRule type="cellIs" dxfId="47" priority="3" operator="equal">
      <formula>$V$10</formula>
    </cfRule>
    <cfRule type="cellIs" dxfId="46" priority="4" operator="equal">
      <formula>$V$11</formula>
    </cfRule>
    <cfRule type="cellIs" dxfId="45" priority="5" operator="equal">
      <formula>$V$17</formula>
    </cfRule>
  </conditionalFormatting>
  <dataValidations count="1">
    <dataValidation type="list" allowBlank="1" showInputMessage="1" showErrorMessage="1" sqref="S119">
      <formula1>Reputacional</formula1>
    </dataValidation>
  </dataValidations>
  <pageMargins left="0.7" right="0.7" top="0.75" bottom="0.75" header="0.3" footer="0.3"/>
  <pageSetup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'C:\Users\WSOTELO\Downloads\Insumo para compilar matrices en mapa de riesgos 2026\[comununicaciones Gestión.xlsx]4 FORMULAS'!#REF!</xm:f>
          </x14:formula1>
          <xm:sqref>AH119</xm:sqref>
        </x14:dataValidation>
        <x14:dataValidation type="list" allowBlank="1" showInputMessage="1" showErrorMessage="1">
          <x14:formula1>
            <xm:f>'C:\Users\WSOTELO\Downloads\Insumo para compilar matrices en mapa de riesgos 2026\[comununicaciones Gestión.xlsx]4 FORMULAS'!#REF!</xm:f>
          </x14:formula1>
          <xm:sqref>AJ119</xm:sqref>
        </x14:dataValidation>
        <x14:dataValidation type="list" allowBlank="1" showInputMessage="1" showErrorMessage="1">
          <x14:formula1>
            <xm:f>'C:\Users\WSOTELO\Downloads\Insumo para compilar matrices en mapa de riesgos 2026\[comununicaciones Gestión.xlsx]4 FORMULAS'!#REF!</xm:f>
          </x14:formula1>
          <xm:sqref>AK119</xm:sqref>
        </x14:dataValidation>
        <x14:dataValidation type="list" allowBlank="1" showInputMessage="1" showErrorMessage="1">
          <x14:formula1>
            <xm:f>'C:\Users\WSOTELO\Downloads\Insumo para compilar matrices en mapa de riesgos 2026\[comununicaciones Gestión.xlsx]4 FORMULAS'!#REF!</xm:f>
          </x14:formula1>
          <xm:sqref>AI119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zoomScale="85" zoomScaleNormal="85" workbookViewId="0">
      <selection activeCell="E14" sqref="E14"/>
    </sheetView>
  </sheetViews>
  <sheetFormatPr baseColWidth="10" defaultColWidth="10.85546875" defaultRowHeight="15" x14ac:dyDescent="0.25"/>
  <cols>
    <col min="1" max="1" width="26.42578125" customWidth="1"/>
    <col min="2" max="2" width="29.42578125" customWidth="1"/>
    <col min="4" max="4" width="27.42578125" customWidth="1"/>
    <col min="6" max="6" width="14.42578125" customWidth="1"/>
  </cols>
  <sheetData>
    <row r="1" spans="1:11" s="1" customFormat="1" ht="37.5" customHeight="1" x14ac:dyDescent="0.2">
      <c r="A1" s="649"/>
      <c r="B1" s="690">
        <f>+'2 MAPA FINAL'!D1</f>
        <v>0</v>
      </c>
      <c r="C1" s="32" t="str">
        <f>+'2 MAPA FINAL'!E1</f>
        <v>Código</v>
      </c>
      <c r="D1" s="32" t="str">
        <f>+'2 MAPA FINAL'!F1</f>
        <v>DES-FO-003</v>
      </c>
      <c r="F1" s="199">
        <f>+'2 MAPA FINAL'!$J$5</f>
        <v>0</v>
      </c>
      <c r="G1" s="212" t="e">
        <f>+IF('2 MAPA FINAL'!#REF!="","",'2 MAPA FINAL'!#REF!)</f>
        <v>#REF!</v>
      </c>
      <c r="H1" s="6"/>
      <c r="I1" s="6"/>
    </row>
    <row r="2" spans="1:11" s="1" customFormat="1" ht="37.5" customHeight="1" x14ac:dyDescent="0.2">
      <c r="A2" s="649"/>
      <c r="B2" s="691"/>
      <c r="C2" s="32" t="str">
        <f>+'2 MAPA FINAL'!E2</f>
        <v>Versión:</v>
      </c>
      <c r="D2" s="32" t="str">
        <f>+'2 MAPA FINAL'!F2</f>
        <v>07</v>
      </c>
      <c r="F2" s="202">
        <f>+'2 MAPA FINAL'!$F$6</f>
        <v>0</v>
      </c>
      <c r="G2" s="200" t="str">
        <f>+IF('2 MAPA FINAL'!$H$6="","",'2 MAPA FINAL'!$H$6)</f>
        <v/>
      </c>
      <c r="H2" s="201" t="s">
        <v>95</v>
      </c>
      <c r="I2" s="198" t="e">
        <f>+IF('2 MAPA FINAL'!#REF!="","",'2 MAPA FINAL'!#REF!)</f>
        <v>#REF!</v>
      </c>
    </row>
    <row r="3" spans="1:11" s="1" customFormat="1" ht="8.25" customHeight="1" x14ac:dyDescent="0.2">
      <c r="A3" s="8"/>
      <c r="B3" s="8"/>
      <c r="C3" s="8"/>
      <c r="D3" s="34"/>
      <c r="F3" s="38"/>
    </row>
    <row r="4" spans="1:11" s="2" customFormat="1" ht="14.45" customHeight="1" x14ac:dyDescent="0.25">
      <c r="A4" s="13" t="s">
        <v>93</v>
      </c>
      <c r="B4" s="650" t="str">
        <f>+IF('2 MAPA FINAL'!$D$5="","",'2 MAPA FINAL'!$D$5)</f>
        <v/>
      </c>
      <c r="C4" s="650"/>
      <c r="D4" s="650"/>
      <c r="E4" s="115"/>
      <c r="F4" s="116"/>
    </row>
    <row r="5" spans="1:11" ht="15.75" thickBot="1" x14ac:dyDescent="0.3">
      <c r="A5" s="13" t="s">
        <v>244</v>
      </c>
      <c r="B5" s="650" t="str">
        <f>+IF('2 MAPA FINAL'!$F$5="","",'2 MAPA FINAL'!$F$5)</f>
        <v xml:space="preserve">Orientar la gestión integral del riesgo en la Corporación Concejo de Bogotá mediante la identificación, análisis y tratamiento de los riesgos que puedan afectar el cumplimiento de los objetivos estratégicos, esto según lo  contemplado en la v7 de la Guía de administración de riesgos de la Función Pública </v>
      </c>
      <c r="C5" s="651"/>
      <c r="D5" s="651"/>
    </row>
    <row r="6" spans="1:11" ht="15.75" thickBot="1" x14ac:dyDescent="0.3">
      <c r="A6" s="745" t="s">
        <v>356</v>
      </c>
      <c r="B6" s="746"/>
      <c r="C6" s="746"/>
      <c r="D6" s="746"/>
      <c r="E6" s="746"/>
      <c r="F6" s="746"/>
      <c r="G6" s="746"/>
      <c r="H6" s="746"/>
      <c r="I6" s="746"/>
      <c r="J6" s="746"/>
      <c r="K6" s="747"/>
    </row>
    <row r="7" spans="1:11" ht="6" customHeight="1" thickBot="1" x14ac:dyDescent="0.3">
      <c r="A7" s="745"/>
      <c r="B7" s="746"/>
      <c r="C7" s="746"/>
      <c r="D7" s="746"/>
      <c r="E7" s="746"/>
      <c r="F7" s="746"/>
      <c r="G7" s="746"/>
      <c r="H7" s="746"/>
      <c r="I7" s="746"/>
      <c r="J7" s="746"/>
      <c r="K7" s="747"/>
    </row>
    <row r="8" spans="1:11" ht="34.5" customHeight="1" x14ac:dyDescent="0.25">
      <c r="A8" s="748" t="s">
        <v>357</v>
      </c>
      <c r="B8" s="749"/>
      <c r="C8" s="749"/>
      <c r="D8" s="749"/>
      <c r="E8" s="749"/>
      <c r="F8" s="749"/>
      <c r="G8" s="749"/>
      <c r="H8" s="749"/>
      <c r="I8" s="749"/>
      <c r="J8" s="749"/>
      <c r="K8" s="750"/>
    </row>
    <row r="9" spans="1:11" ht="18.75" customHeight="1" x14ac:dyDescent="0.25">
      <c r="A9" s="754" t="s">
        <v>358</v>
      </c>
      <c r="B9" s="755"/>
      <c r="C9" s="755"/>
      <c r="D9" s="755"/>
      <c r="E9" s="755"/>
      <c r="F9" s="755"/>
      <c r="G9" s="755"/>
      <c r="H9" s="755"/>
      <c r="I9" s="755"/>
      <c r="J9" s="755"/>
      <c r="K9" s="756"/>
    </row>
    <row r="10" spans="1:11" ht="34.5" customHeight="1" x14ac:dyDescent="0.25">
      <c r="A10" s="751" t="s">
        <v>359</v>
      </c>
      <c r="B10" s="752"/>
      <c r="C10" s="752"/>
      <c r="D10" s="752"/>
      <c r="E10" s="752"/>
      <c r="F10" s="752"/>
      <c r="G10" s="752"/>
      <c r="H10" s="752"/>
      <c r="I10" s="752"/>
      <c r="J10" s="752"/>
      <c r="K10" s="753"/>
    </row>
    <row r="11" spans="1:11" ht="50.25" customHeight="1" thickBot="1" x14ac:dyDescent="0.3">
      <c r="A11" s="760" t="s">
        <v>360</v>
      </c>
      <c r="B11" s="761"/>
      <c r="C11" s="761"/>
      <c r="D11" s="761"/>
      <c r="E11" s="761"/>
      <c r="F11" s="761"/>
      <c r="G11" s="761"/>
      <c r="H11" s="761"/>
      <c r="I11" s="761"/>
      <c r="J11" s="761"/>
      <c r="K11" s="762"/>
    </row>
    <row r="12" spans="1:11" x14ac:dyDescent="0.25">
      <c r="A12" s="117"/>
      <c r="B12" s="117"/>
      <c r="C12" s="117"/>
      <c r="D12" s="117"/>
      <c r="E12" s="117"/>
      <c r="F12" s="117"/>
      <c r="G12" s="117"/>
      <c r="H12" s="117"/>
      <c r="I12" s="117"/>
      <c r="J12" s="117"/>
      <c r="K12" s="117"/>
    </row>
    <row r="13" spans="1:11" s="119" customFormat="1" ht="38.25" x14ac:dyDescent="0.25">
      <c r="A13" s="118"/>
      <c r="B13" s="757" t="s">
        <v>361</v>
      </c>
      <c r="C13" s="758"/>
      <c r="D13" s="759" t="s">
        <v>362</v>
      </c>
      <c r="E13" s="759"/>
      <c r="G13" s="69" t="s">
        <v>286</v>
      </c>
    </row>
    <row r="14" spans="1:11" x14ac:dyDescent="0.25">
      <c r="A14" s="120" t="s">
        <v>363</v>
      </c>
      <c r="B14" s="121">
        <f>+COUNTIF('8 MAPA RIESGOS'!$G$9:$G$28,G14)</f>
        <v>0</v>
      </c>
      <c r="C14" s="122">
        <f>+B14/$B$18</f>
        <v>0</v>
      </c>
      <c r="D14" s="121">
        <f>+COUNTIF('8 MAPA RIESGOS'!$L$9:$L$28,G14)</f>
        <v>0</v>
      </c>
      <c r="E14" s="122">
        <f>+D14/$D$18</f>
        <v>0</v>
      </c>
      <c r="G14" s="99" t="s">
        <v>284</v>
      </c>
    </row>
    <row r="15" spans="1:11" x14ac:dyDescent="0.25">
      <c r="A15" s="120" t="s">
        <v>364</v>
      </c>
      <c r="B15" s="121">
        <f>+COUNTIF('8 MAPA RIESGOS'!$G$9:$G$28,G15)</f>
        <v>2</v>
      </c>
      <c r="C15" s="122">
        <f t="shared" ref="C15:C18" si="0">+B15/$B$18</f>
        <v>0.1</v>
      </c>
      <c r="D15" s="121">
        <f>+COUNTIF('8 MAPA RIESGOS'!$L$9:$L$28,G15)</f>
        <v>0</v>
      </c>
      <c r="E15" s="122">
        <f t="shared" ref="E15:E18" si="1">+D15/$D$18</f>
        <v>0</v>
      </c>
      <c r="G15" s="82" t="s">
        <v>283</v>
      </c>
    </row>
    <row r="16" spans="1:11" x14ac:dyDescent="0.25">
      <c r="A16" s="120" t="s">
        <v>365</v>
      </c>
      <c r="B16" s="121">
        <f>+COUNTIF('8 MAPA RIESGOS'!$G$9:$G$28,G16)</f>
        <v>16</v>
      </c>
      <c r="C16" s="122">
        <f t="shared" si="0"/>
        <v>0.8</v>
      </c>
      <c r="D16" s="121">
        <f>+COUNTIF('8 MAPA RIESGOS'!$L$9:$L$28,G16)</f>
        <v>1</v>
      </c>
      <c r="E16" s="122">
        <f t="shared" si="1"/>
        <v>1</v>
      </c>
      <c r="G16" s="86" t="s">
        <v>273</v>
      </c>
    </row>
    <row r="17" spans="1:7" x14ac:dyDescent="0.25">
      <c r="A17" s="120" t="s">
        <v>366</v>
      </c>
      <c r="B17" s="121">
        <f>+COUNTIF('8 MAPA RIESGOS'!$G$9:$G$28,G17)</f>
        <v>2</v>
      </c>
      <c r="C17" s="122">
        <f t="shared" si="0"/>
        <v>0.1</v>
      </c>
      <c r="D17" s="121">
        <f>+COUNTIF('8 MAPA RIESGOS'!$L$9:$L$28,G17)</f>
        <v>0</v>
      </c>
      <c r="E17" s="122">
        <f t="shared" si="1"/>
        <v>0</v>
      </c>
      <c r="G17" s="90" t="s">
        <v>285</v>
      </c>
    </row>
    <row r="18" spans="1:7" x14ac:dyDescent="0.25">
      <c r="A18" s="120" t="s">
        <v>367</v>
      </c>
      <c r="B18" s="121">
        <f>+SUM(B14:B17)</f>
        <v>20</v>
      </c>
      <c r="C18" s="122">
        <f t="shared" si="0"/>
        <v>1</v>
      </c>
      <c r="D18" s="121">
        <f>+SUM(D14:D17)</f>
        <v>1</v>
      </c>
      <c r="E18" s="122">
        <f t="shared" si="1"/>
        <v>1</v>
      </c>
    </row>
    <row r="20" spans="1:7" s="123" customFormat="1" x14ac:dyDescent="0.25">
      <c r="B20" s="124" t="s">
        <v>361</v>
      </c>
      <c r="D20" s="124" t="s">
        <v>362</v>
      </c>
    </row>
    <row r="21" spans="1:7" s="123" customFormat="1" ht="41.45" customHeight="1" x14ac:dyDescent="0.25">
      <c r="B21" s="125" t="str">
        <f>+IF((B14/B18)&gt;=0.2,G14,+IF(((B14/B18)+(B15/B18))&gt;=0.3,G15,+IF(((B14/B18)+(B15/B18)+(B16/B18))&gt;=0.4,G16,+IF((B14/B18)+(B15/B18)+(B16/B18)+(B17/B18)&gt;=0.5,G17,""))))</f>
        <v>Moderado</v>
      </c>
      <c r="D21" s="125" t="str">
        <f>+IF((D14/D18)&gt;=0.2,G14,+IF(((D14/D18)+(D15/D18))&gt;=0.3,G15,+IF(((D14/D18)+(D15/D18)+(D16/D18))&gt;=0.4,G16,+IF((D14/D18)+(D15/D18)+(D16/D18)+(D17/D18)&gt;=0.5,G17,""))))</f>
        <v>Moderado</v>
      </c>
    </row>
  </sheetData>
  <sheetProtection formatCells="0" formatColumns="0" formatRows="0"/>
  <mergeCells count="12">
    <mergeCell ref="B13:C13"/>
    <mergeCell ref="D13:E13"/>
    <mergeCell ref="A11:K11"/>
    <mergeCell ref="A6:K6"/>
    <mergeCell ref="B4:D4"/>
    <mergeCell ref="B5:D5"/>
    <mergeCell ref="A1:A2"/>
    <mergeCell ref="A7:K7"/>
    <mergeCell ref="A8:K8"/>
    <mergeCell ref="A10:K10"/>
    <mergeCell ref="A9:K9"/>
    <mergeCell ref="B1:B2"/>
  </mergeCells>
  <conditionalFormatting sqref="B21:D21">
    <cfRule type="containsText" dxfId="25" priority="1" operator="containsText" text="Bajo">
      <formula>NOT(ISERROR(SEARCH("Bajo",B21)))</formula>
    </cfRule>
    <cfRule type="containsText" dxfId="24" priority="2" operator="containsText" text="Moderado">
      <formula>NOT(ISERROR(SEARCH("Moderado",B21)))</formula>
    </cfRule>
    <cfRule type="containsText" dxfId="23" priority="3" operator="containsText" text="Alto">
      <formula>NOT(ISERROR(SEARCH("Alto",B21)))</formula>
    </cfRule>
    <cfRule type="containsText" dxfId="22" priority="4" operator="containsText" text="Extremo">
      <formula>NOT(ISERROR(SEARCH("Extremo",B21)))</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A14D0167-1D94-443D-9441-36E43987C786}">
  <ds:schemaRefs>
    <ds:schemaRef ds:uri="http://purl.org/dc/elements/1.1/"/>
    <ds:schemaRef ds:uri="http://purl.org/dc/dcmitype/"/>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eb8db8e2-9e38-4af2-b3f2-f3ede193e57b"/>
    <ds:schemaRef ds:uri="cadaebf9-c45c-4928-a835-b6d2640c562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MAPA FINAL</vt:lpstr>
      <vt:lpstr>3 FORMULA PROBABILIDADES</vt:lpstr>
      <vt:lpstr>3 MAPA CALOR INHEREN Y RESIDUAL</vt:lpstr>
      <vt:lpstr>4 MAPA CALOR INHERENTE</vt:lpstr>
      <vt:lpstr>6 MAPA CALOR RESIDUAL</vt:lpstr>
      <vt:lpstr>5 VALORACIÓN DEL CONTROL</vt:lpstr>
      <vt:lpstr>4 FORMULAS</vt:lpstr>
      <vt:lpstr>9 RIESGO DEL PROCESO</vt:lpstr>
      <vt:lpstr>8 MAPA RIESGOS</vt:lpstr>
      <vt:lpstr>Afectación_Económica</vt:lpstr>
      <vt:lpstr>'3 FORMULA PROBABILIDADES'!Área_de_impresión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MAPA FINAL'!Títulos_a_imprimir</vt:lpstr>
      <vt:lpstr>'3 FORMULA PROBABILIDADES'!Títulos_a_imprimir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RAMIRO ALEXANDER GARAY CARRILLO</cp:lastModifiedBy>
  <cp:revision/>
  <dcterms:created xsi:type="dcterms:W3CDTF">2006-09-16T00:00:00Z</dcterms:created>
  <dcterms:modified xsi:type="dcterms:W3CDTF">2026-05-19T16:45:18Z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