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saludcapitalgovco.sharepoint.com/sites/MedicosDPS/Documentos compartidos/Rta Req DPS/2025/III_Trim_2025/2025_07_31_Prop_963_(2025ER35639)_Morb_Asoc_Calidad_Aire/"/>
    </mc:Choice>
  </mc:AlternateContent>
  <xr:revisionPtr revIDLastSave="2618" documentId="8_{AE56EEFD-6952-4109-B9ED-A916319DEFA4}" xr6:coauthVersionLast="47" xr6:coauthVersionMax="47" xr10:uidLastSave="{65FD4615-E3B5-4E23-AE8E-05BDAB967923}"/>
  <bookViews>
    <workbookView xWindow="-120" yWindow="-120" windowWidth="29040" windowHeight="15720" activeTab="1" xr2:uid="{1E13C611-3E30-42FD-9F1F-BBCD8CFC968C}"/>
  </bookViews>
  <sheets>
    <sheet name="Notas Técnicas" sheetId="2" r:id="rId1"/>
    <sheet name="Causas Atencion" sheetId="3" r:id="rId2"/>
  </sheets>
  <definedNames>
    <definedName name="_xlnm.Print_Area" localSheetId="1">'Causas Atencion'!$A$1:$U$215</definedName>
    <definedName name="_xlnm.Print_Area" localSheetId="0">'Notas Técnicas'!$A$1:$E$20</definedName>
    <definedName name="_xlnm.Print_Titles" localSheetId="1">'Causas Atencion'!$1:$4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1" i="3" l="1"/>
  <c r="R43" i="3" s="1"/>
  <c r="I211" i="3"/>
  <c r="T104" i="3" s="1"/>
  <c r="O211" i="3"/>
  <c r="M211" i="3"/>
  <c r="M215" i="3" s="1"/>
  <c r="K211" i="3"/>
  <c r="K215" i="3" s="1"/>
  <c r="G211" i="3"/>
  <c r="S77" i="3" s="1"/>
  <c r="C211" i="3"/>
  <c r="Q10" i="3" s="1"/>
  <c r="Q114" i="3" l="1"/>
  <c r="Q192" i="3"/>
  <c r="Q17" i="3"/>
  <c r="Q6" i="3"/>
  <c r="Q98" i="3"/>
  <c r="Q145" i="3"/>
  <c r="R114" i="3"/>
  <c r="R192" i="3"/>
  <c r="R17" i="3"/>
  <c r="R6" i="3"/>
  <c r="R98" i="3"/>
  <c r="R178" i="3"/>
  <c r="Q37" i="3"/>
  <c r="Q48" i="3"/>
  <c r="Q38" i="3"/>
  <c r="Q173" i="3"/>
  <c r="Q63" i="3"/>
  <c r="Q139" i="3"/>
  <c r="R37" i="3"/>
  <c r="R48" i="3"/>
  <c r="R38" i="3"/>
  <c r="R173" i="3"/>
  <c r="R105" i="3"/>
  <c r="S193" i="3"/>
  <c r="Q136" i="3"/>
  <c r="Q159" i="3"/>
  <c r="Q27" i="3"/>
  <c r="Q199" i="3"/>
  <c r="Q149" i="3"/>
  <c r="Q144" i="3"/>
  <c r="R136" i="3"/>
  <c r="R159" i="3"/>
  <c r="R27" i="3"/>
  <c r="R199" i="3"/>
  <c r="R149" i="3"/>
  <c r="S125" i="3"/>
  <c r="Q43" i="3"/>
  <c r="Q73" i="3"/>
  <c r="Q94" i="3"/>
  <c r="Q174" i="3"/>
  <c r="Q58" i="3"/>
  <c r="Q36" i="3"/>
  <c r="Q135" i="3"/>
  <c r="R73" i="3"/>
  <c r="R94" i="3"/>
  <c r="R174" i="3"/>
  <c r="R58" i="3"/>
  <c r="R92" i="3"/>
  <c r="S195" i="3"/>
  <c r="Q163" i="3"/>
  <c r="Q158" i="3"/>
  <c r="Q168" i="3"/>
  <c r="Q113" i="3"/>
  <c r="Q181" i="3"/>
  <c r="Q71" i="3"/>
  <c r="Q106" i="3"/>
  <c r="R158" i="3"/>
  <c r="R168" i="3"/>
  <c r="R113" i="3"/>
  <c r="R181" i="3"/>
  <c r="R124" i="3"/>
  <c r="S5" i="3"/>
  <c r="Q183" i="3"/>
  <c r="Q177" i="3"/>
  <c r="Q30" i="3"/>
  <c r="Q33" i="3"/>
  <c r="Q81" i="3"/>
  <c r="Q79" i="3"/>
  <c r="Q93" i="3"/>
  <c r="R177" i="3"/>
  <c r="R30" i="3"/>
  <c r="R33" i="3"/>
  <c r="R81" i="3"/>
  <c r="R14" i="3"/>
  <c r="S44" i="3"/>
  <c r="Q115" i="3"/>
  <c r="Q190" i="3"/>
  <c r="Q107" i="3"/>
  <c r="Q169" i="3"/>
  <c r="Q111" i="3"/>
  <c r="Q104" i="3"/>
  <c r="R115" i="3"/>
  <c r="R190" i="3"/>
  <c r="R107" i="3"/>
  <c r="R169" i="3"/>
  <c r="R111" i="3"/>
  <c r="R47" i="3"/>
  <c r="S14" i="3"/>
  <c r="Q180" i="3"/>
  <c r="Q200" i="3"/>
  <c r="Q53" i="3"/>
  <c r="Q118" i="3"/>
  <c r="Q7" i="3"/>
  <c r="Q184" i="3"/>
  <c r="R180" i="3"/>
  <c r="R200" i="3"/>
  <c r="R53" i="3"/>
  <c r="R118" i="3"/>
  <c r="R7" i="3"/>
  <c r="R139" i="3"/>
  <c r="S164" i="3"/>
  <c r="U178" i="3"/>
  <c r="U196" i="3"/>
  <c r="U69" i="3"/>
  <c r="U165" i="3"/>
  <c r="U47" i="3"/>
  <c r="U122" i="3"/>
  <c r="U25" i="3"/>
  <c r="U105" i="3"/>
  <c r="U132" i="3"/>
  <c r="U150" i="3"/>
  <c r="U152" i="3"/>
  <c r="U51" i="3"/>
  <c r="U31" i="3"/>
  <c r="U198" i="3"/>
  <c r="U45" i="3"/>
  <c r="U57" i="3"/>
  <c r="U86" i="3"/>
  <c r="U161" i="3"/>
  <c r="U56" i="3"/>
  <c r="U191" i="3"/>
  <c r="U186" i="3"/>
  <c r="U202" i="3"/>
  <c r="U166" i="3"/>
  <c r="U66" i="3"/>
  <c r="U112" i="3"/>
  <c r="U97" i="3"/>
  <c r="U167" i="3"/>
  <c r="U116" i="3"/>
  <c r="U93" i="3"/>
  <c r="U135" i="3"/>
  <c r="U144" i="3"/>
  <c r="U184" i="3"/>
  <c r="U79" i="3"/>
  <c r="U36" i="3"/>
  <c r="U149" i="3"/>
  <c r="U7" i="3"/>
  <c r="U81" i="3"/>
  <c r="U58" i="3"/>
  <c r="U199" i="3"/>
  <c r="U118" i="3"/>
  <c r="U33" i="3"/>
  <c r="U174" i="3"/>
  <c r="U27" i="3"/>
  <c r="U53" i="3"/>
  <c r="U30" i="3"/>
  <c r="U94" i="3"/>
  <c r="U159" i="3"/>
  <c r="U200" i="3"/>
  <c r="U177" i="3"/>
  <c r="U73" i="3"/>
  <c r="U136" i="3"/>
  <c r="U180" i="3"/>
  <c r="U183" i="3"/>
  <c r="U43" i="3"/>
  <c r="U106" i="3"/>
  <c r="U139" i="3"/>
  <c r="U145" i="3"/>
  <c r="U104" i="3"/>
  <c r="U71" i="3"/>
  <c r="U63" i="3"/>
  <c r="U98" i="3"/>
  <c r="U111" i="3"/>
  <c r="U181" i="3"/>
  <c r="U173" i="3"/>
  <c r="U6" i="3"/>
  <c r="U169" i="3"/>
  <c r="U113" i="3"/>
  <c r="U38" i="3"/>
  <c r="U17" i="3"/>
  <c r="U107" i="3"/>
  <c r="U168" i="3"/>
  <c r="U48" i="3"/>
  <c r="U192" i="3"/>
  <c r="U190" i="3"/>
  <c r="U158" i="3"/>
  <c r="U37" i="3"/>
  <c r="U114" i="3"/>
  <c r="U115" i="3"/>
  <c r="U163" i="3"/>
  <c r="U142" i="3"/>
  <c r="U209" i="3"/>
  <c r="U154" i="3"/>
  <c r="U117" i="3"/>
  <c r="U187" i="3"/>
  <c r="U18" i="3"/>
  <c r="U26" i="3"/>
  <c r="U89" i="3"/>
  <c r="U61" i="3"/>
  <c r="U88" i="3"/>
  <c r="U110" i="3"/>
  <c r="U8" i="3"/>
  <c r="U75" i="3"/>
  <c r="U96" i="3"/>
  <c r="U85" i="3"/>
  <c r="U11" i="3"/>
  <c r="U83" i="3"/>
  <c r="U137" i="3"/>
  <c r="U121" i="3"/>
  <c r="U204" i="3"/>
  <c r="U179" i="3"/>
  <c r="U87" i="3"/>
  <c r="U41" i="3"/>
  <c r="U197" i="3"/>
  <c r="U146" i="3"/>
  <c r="U205" i="3"/>
  <c r="U176" i="3"/>
  <c r="U175" i="3"/>
  <c r="U129" i="3"/>
  <c r="U102" i="3"/>
  <c r="U15" i="3"/>
  <c r="U35" i="3"/>
  <c r="U46" i="3"/>
  <c r="U151" i="3"/>
  <c r="U16" i="3"/>
  <c r="U119" i="3"/>
  <c r="U108" i="3"/>
  <c r="U76" i="3"/>
  <c r="U147" i="3"/>
  <c r="U170" i="3"/>
  <c r="U126" i="3"/>
  <c r="U64" i="3"/>
  <c r="U182" i="3"/>
  <c r="U70" i="3"/>
  <c r="U127" i="3"/>
  <c r="U203" i="3"/>
  <c r="U153" i="3"/>
  <c r="U148" i="3"/>
  <c r="U171" i="3"/>
  <c r="U201" i="3"/>
  <c r="U210" i="3"/>
  <c r="U80" i="3"/>
  <c r="U99" i="3"/>
  <c r="U208" i="3"/>
  <c r="U172" i="3"/>
  <c r="U164" i="3"/>
  <c r="U14" i="3"/>
  <c r="U39" i="3"/>
  <c r="U77" i="3"/>
  <c r="U138" i="3"/>
  <c r="U123" i="3"/>
  <c r="U52" i="3"/>
  <c r="U50" i="3"/>
  <c r="U44" i="3"/>
  <c r="U5" i="3"/>
  <c r="U23" i="3"/>
  <c r="U40" i="3"/>
  <c r="U91" i="3"/>
  <c r="U9" i="3"/>
  <c r="U19" i="3"/>
  <c r="U128" i="3"/>
  <c r="U195" i="3"/>
  <c r="U193" i="3"/>
  <c r="U141" i="3"/>
  <c r="U74" i="3"/>
  <c r="U28" i="3"/>
  <c r="U189" i="3"/>
  <c r="U206" i="3"/>
  <c r="U133" i="3"/>
  <c r="U131" i="3"/>
  <c r="U143" i="3"/>
  <c r="U124" i="3"/>
  <c r="U12" i="3"/>
  <c r="U188" i="3"/>
  <c r="U78" i="3"/>
  <c r="U109" i="3"/>
  <c r="U59" i="3"/>
  <c r="U185" i="3"/>
  <c r="U29" i="3"/>
  <c r="U20" i="3"/>
  <c r="U101" i="3"/>
  <c r="U32" i="3"/>
  <c r="U67" i="3"/>
  <c r="U55" i="3"/>
  <c r="U13" i="3"/>
  <c r="U90" i="3"/>
  <c r="U155" i="3"/>
  <c r="U194" i="3"/>
  <c r="U68" i="3"/>
  <c r="U24" i="3"/>
  <c r="U103" i="3"/>
  <c r="Q116" i="3"/>
  <c r="Q167" i="3"/>
  <c r="Q97" i="3"/>
  <c r="Q112" i="3"/>
  <c r="Q66" i="3"/>
  <c r="Q166" i="3"/>
  <c r="Q202" i="3"/>
  <c r="Q186" i="3"/>
  <c r="Q191" i="3"/>
  <c r="Q56" i="3"/>
  <c r="Q161" i="3"/>
  <c r="Q86" i="3"/>
  <c r="Q57" i="3"/>
  <c r="Q45" i="3"/>
  <c r="Q198" i="3"/>
  <c r="Q31" i="3"/>
  <c r="Q51" i="3"/>
  <c r="Q152" i="3"/>
  <c r="Q150" i="3"/>
  <c r="Q132" i="3"/>
  <c r="Q105" i="3"/>
  <c r="Q25" i="3"/>
  <c r="Q122" i="3"/>
  <c r="Q47" i="3"/>
  <c r="Q165" i="3"/>
  <c r="Q69" i="3"/>
  <c r="R97" i="3"/>
  <c r="R112" i="3"/>
  <c r="R66" i="3"/>
  <c r="R166" i="3"/>
  <c r="R202" i="3"/>
  <c r="R186" i="3"/>
  <c r="R191" i="3"/>
  <c r="R56" i="3"/>
  <c r="R161" i="3"/>
  <c r="R86" i="3"/>
  <c r="R57" i="3"/>
  <c r="R45" i="3"/>
  <c r="R198" i="3"/>
  <c r="R31" i="3"/>
  <c r="R51" i="3"/>
  <c r="R152" i="3"/>
  <c r="R150" i="3"/>
  <c r="R132" i="3"/>
  <c r="R12" i="3"/>
  <c r="R104" i="3"/>
  <c r="R165" i="3"/>
  <c r="S28" i="3"/>
  <c r="S128" i="3"/>
  <c r="S50" i="3"/>
  <c r="S172" i="3"/>
  <c r="T190" i="3"/>
  <c r="T169" i="3"/>
  <c r="U22" i="3"/>
  <c r="U120" i="3"/>
  <c r="U92" i="3"/>
  <c r="T163" i="3"/>
  <c r="T142" i="3"/>
  <c r="T209" i="3"/>
  <c r="T154" i="3"/>
  <c r="T117" i="3"/>
  <c r="T187" i="3"/>
  <c r="T18" i="3"/>
  <c r="T26" i="3"/>
  <c r="T89" i="3"/>
  <c r="T61" i="3"/>
  <c r="T88" i="3"/>
  <c r="T110" i="3"/>
  <c r="T8" i="3"/>
  <c r="T75" i="3"/>
  <c r="T96" i="3"/>
  <c r="T85" i="3"/>
  <c r="T11" i="3"/>
  <c r="T83" i="3"/>
  <c r="T137" i="3"/>
  <c r="T121" i="3"/>
  <c r="T204" i="3"/>
  <c r="T179" i="3"/>
  <c r="T87" i="3"/>
  <c r="T41" i="3"/>
  <c r="T197" i="3"/>
  <c r="T146" i="3"/>
  <c r="T205" i="3"/>
  <c r="T176" i="3"/>
  <c r="T175" i="3"/>
  <c r="T129" i="3"/>
  <c r="T102" i="3"/>
  <c r="T15" i="3"/>
  <c r="T35" i="3"/>
  <c r="T46" i="3"/>
  <c r="T151" i="3"/>
  <c r="T16" i="3"/>
  <c r="T119" i="3"/>
  <c r="T108" i="3"/>
  <c r="T76" i="3"/>
  <c r="T147" i="3"/>
  <c r="T170" i="3"/>
  <c r="T126" i="3"/>
  <c r="T64" i="3"/>
  <c r="T182" i="3"/>
  <c r="T70" i="3"/>
  <c r="T127" i="3"/>
  <c r="T203" i="3"/>
  <c r="T153" i="3"/>
  <c r="T148" i="3"/>
  <c r="T171" i="3"/>
  <c r="T201" i="3"/>
  <c r="T210" i="3"/>
  <c r="T80" i="3"/>
  <c r="T99" i="3"/>
  <c r="T208" i="3"/>
  <c r="T172" i="3"/>
  <c r="T164" i="3"/>
  <c r="T14" i="3"/>
  <c r="T39" i="3"/>
  <c r="T77" i="3"/>
  <c r="T138" i="3"/>
  <c r="T123" i="3"/>
  <c r="T52" i="3"/>
  <c r="T50" i="3"/>
  <c r="T44" i="3"/>
  <c r="T5" i="3"/>
  <c r="T23" i="3"/>
  <c r="T40" i="3"/>
  <c r="T91" i="3"/>
  <c r="T9" i="3"/>
  <c r="T19" i="3"/>
  <c r="T128" i="3"/>
  <c r="T195" i="3"/>
  <c r="T193" i="3"/>
  <c r="T141" i="3"/>
  <c r="T74" i="3"/>
  <c r="T28" i="3"/>
  <c r="T189" i="3"/>
  <c r="T206" i="3"/>
  <c r="T133" i="3"/>
  <c r="T131" i="3"/>
  <c r="T143" i="3"/>
  <c r="T124" i="3"/>
  <c r="T12" i="3"/>
  <c r="T188" i="3"/>
  <c r="T78" i="3"/>
  <c r="T109" i="3"/>
  <c r="T59" i="3"/>
  <c r="T185" i="3"/>
  <c r="T29" i="3"/>
  <c r="T20" i="3"/>
  <c r="T101" i="3"/>
  <c r="T32" i="3"/>
  <c r="T67" i="3"/>
  <c r="T55" i="3"/>
  <c r="T13" i="3"/>
  <c r="T90" i="3"/>
  <c r="T155" i="3"/>
  <c r="T194" i="3"/>
  <c r="T68" i="3"/>
  <c r="T24" i="3"/>
  <c r="T103" i="3"/>
  <c r="T72" i="3"/>
  <c r="T140" i="3"/>
  <c r="T84" i="3"/>
  <c r="T162" i="3"/>
  <c r="T130" i="3"/>
  <c r="T82" i="3"/>
  <c r="T92" i="3"/>
  <c r="T134" i="3"/>
  <c r="T49" i="3"/>
  <c r="T95" i="3"/>
  <c r="T54" i="3"/>
  <c r="T65" i="3"/>
  <c r="T21" i="3"/>
  <c r="T60" i="3"/>
  <c r="T120" i="3"/>
  <c r="T100" i="3"/>
  <c r="T62" i="3"/>
  <c r="T157" i="3"/>
  <c r="T42" i="3"/>
  <c r="T156" i="3"/>
  <c r="T207" i="3"/>
  <c r="T160" i="3"/>
  <c r="T22" i="3"/>
  <c r="T34" i="3"/>
  <c r="T125" i="3"/>
  <c r="T178" i="3"/>
  <c r="T196" i="3"/>
  <c r="T69" i="3"/>
  <c r="T165" i="3"/>
  <c r="T47" i="3"/>
  <c r="T122" i="3"/>
  <c r="T25" i="3"/>
  <c r="T105" i="3"/>
  <c r="T132" i="3"/>
  <c r="T150" i="3"/>
  <c r="T152" i="3"/>
  <c r="T51" i="3"/>
  <c r="T31" i="3"/>
  <c r="T198" i="3"/>
  <c r="T45" i="3"/>
  <c r="T57" i="3"/>
  <c r="T86" i="3"/>
  <c r="T161" i="3"/>
  <c r="T56" i="3"/>
  <c r="T191" i="3"/>
  <c r="T186" i="3"/>
  <c r="T202" i="3"/>
  <c r="T166" i="3"/>
  <c r="T66" i="3"/>
  <c r="T112" i="3"/>
  <c r="T97" i="3"/>
  <c r="T167" i="3"/>
  <c r="T116" i="3"/>
  <c r="T93" i="3"/>
  <c r="T135" i="3"/>
  <c r="T144" i="3"/>
  <c r="T184" i="3"/>
  <c r="T79" i="3"/>
  <c r="T36" i="3"/>
  <c r="T149" i="3"/>
  <c r="T7" i="3"/>
  <c r="T81" i="3"/>
  <c r="T58" i="3"/>
  <c r="T199" i="3"/>
  <c r="T118" i="3"/>
  <c r="T33" i="3"/>
  <c r="T174" i="3"/>
  <c r="T27" i="3"/>
  <c r="T53" i="3"/>
  <c r="T30" i="3"/>
  <c r="T94" i="3"/>
  <c r="T159" i="3"/>
  <c r="T200" i="3"/>
  <c r="T177" i="3"/>
  <c r="T73" i="3"/>
  <c r="T136" i="3"/>
  <c r="T180" i="3"/>
  <c r="Q196" i="3"/>
  <c r="Q178" i="3"/>
  <c r="Q125" i="3"/>
  <c r="Q34" i="3"/>
  <c r="Q22" i="3"/>
  <c r="Q160" i="3"/>
  <c r="Q207" i="3"/>
  <c r="Q156" i="3"/>
  <c r="Q42" i="3"/>
  <c r="Q157" i="3"/>
  <c r="Q62" i="3"/>
  <c r="Q100" i="3"/>
  <c r="Q120" i="3"/>
  <c r="Q60" i="3"/>
  <c r="Q21" i="3"/>
  <c r="Q65" i="3"/>
  <c r="Q54" i="3"/>
  <c r="Q95" i="3"/>
  <c r="Q49" i="3"/>
  <c r="Q134" i="3"/>
  <c r="Q92" i="3"/>
  <c r="Q82" i="3"/>
  <c r="Q130" i="3"/>
  <c r="Q162" i="3"/>
  <c r="Q84" i="3"/>
  <c r="Q140" i="3"/>
  <c r="R125" i="3"/>
  <c r="R34" i="3"/>
  <c r="R22" i="3"/>
  <c r="R160" i="3"/>
  <c r="R207" i="3"/>
  <c r="R156" i="3"/>
  <c r="R42" i="3"/>
  <c r="R157" i="3"/>
  <c r="R62" i="3"/>
  <c r="R100" i="3"/>
  <c r="R120" i="3"/>
  <c r="R60" i="3"/>
  <c r="R21" i="3"/>
  <c r="R65" i="3"/>
  <c r="R54" i="3"/>
  <c r="R95" i="3"/>
  <c r="R49" i="3"/>
  <c r="R134" i="3"/>
  <c r="R39" i="3"/>
  <c r="R184" i="3"/>
  <c r="R106" i="3"/>
  <c r="S34" i="3"/>
  <c r="S19" i="3"/>
  <c r="S52" i="3"/>
  <c r="S208" i="3"/>
  <c r="T192" i="3"/>
  <c r="T6" i="3"/>
  <c r="T145" i="3"/>
  <c r="U160" i="3"/>
  <c r="U60" i="3"/>
  <c r="U82" i="3"/>
  <c r="T158" i="3"/>
  <c r="T113" i="3"/>
  <c r="T71" i="3"/>
  <c r="U34" i="3"/>
  <c r="U134" i="3"/>
  <c r="T10" i="3"/>
  <c r="Q72" i="3"/>
  <c r="Q176" i="3"/>
  <c r="Q103" i="3"/>
  <c r="Q24" i="3"/>
  <c r="Q68" i="3"/>
  <c r="Q194" i="3"/>
  <c r="Q155" i="3"/>
  <c r="Q90" i="3"/>
  <c r="Q13" i="3"/>
  <c r="Q55" i="3"/>
  <c r="Q67" i="3"/>
  <c r="Q32" i="3"/>
  <c r="Q101" i="3"/>
  <c r="Q20" i="3"/>
  <c r="Q29" i="3"/>
  <c r="Q185" i="3"/>
  <c r="Q59" i="3"/>
  <c r="Q109" i="3"/>
  <c r="Q78" i="3"/>
  <c r="Q188" i="3"/>
  <c r="Q12" i="3"/>
  <c r="Q124" i="3"/>
  <c r="Q143" i="3"/>
  <c r="Q131" i="3"/>
  <c r="Q133" i="3"/>
  <c r="Q206" i="3"/>
  <c r="R103" i="3"/>
  <c r="R24" i="3"/>
  <c r="R68" i="3"/>
  <c r="R194" i="3"/>
  <c r="R155" i="3"/>
  <c r="R90" i="3"/>
  <c r="R13" i="3"/>
  <c r="R55" i="3"/>
  <c r="R67" i="3"/>
  <c r="R32" i="3"/>
  <c r="R101" i="3"/>
  <c r="R20" i="3"/>
  <c r="R29" i="3"/>
  <c r="R185" i="3"/>
  <c r="R59" i="3"/>
  <c r="R109" i="3"/>
  <c r="R78" i="3"/>
  <c r="R188" i="3"/>
  <c r="R71" i="3"/>
  <c r="R122" i="3"/>
  <c r="R69" i="3"/>
  <c r="S74" i="3"/>
  <c r="S9" i="3"/>
  <c r="S123" i="3"/>
  <c r="S99" i="3"/>
  <c r="T48" i="3"/>
  <c r="T173" i="3"/>
  <c r="T139" i="3"/>
  <c r="U207" i="3"/>
  <c r="U21" i="3"/>
  <c r="U130" i="3"/>
  <c r="U10" i="3"/>
  <c r="Q189" i="3"/>
  <c r="Q142" i="3"/>
  <c r="Q28" i="3"/>
  <c r="Q74" i="3"/>
  <c r="Q141" i="3"/>
  <c r="Q193" i="3"/>
  <c r="Q195" i="3"/>
  <c r="Q128" i="3"/>
  <c r="Q19" i="3"/>
  <c r="Q9" i="3"/>
  <c r="Q91" i="3"/>
  <c r="Q40" i="3"/>
  <c r="Q23" i="3"/>
  <c r="Q5" i="3"/>
  <c r="Q44" i="3"/>
  <c r="Q50" i="3"/>
  <c r="Q52" i="3"/>
  <c r="Q123" i="3"/>
  <c r="Q138" i="3"/>
  <c r="Q77" i="3"/>
  <c r="Q39" i="3"/>
  <c r="Q14" i="3"/>
  <c r="Q164" i="3"/>
  <c r="Q172" i="3"/>
  <c r="Q208" i="3"/>
  <c r="Q99" i="3"/>
  <c r="R28" i="3"/>
  <c r="R74" i="3"/>
  <c r="R141" i="3"/>
  <c r="R193" i="3"/>
  <c r="R195" i="3"/>
  <c r="R128" i="3"/>
  <c r="R19" i="3"/>
  <c r="R9" i="3"/>
  <c r="R91" i="3"/>
  <c r="R40" i="3"/>
  <c r="R23" i="3"/>
  <c r="R5" i="3"/>
  <c r="R44" i="3"/>
  <c r="R50" i="3"/>
  <c r="R52" i="3"/>
  <c r="R123" i="3"/>
  <c r="R138" i="3"/>
  <c r="R77" i="3"/>
  <c r="R79" i="3"/>
  <c r="R130" i="3"/>
  <c r="S22" i="3"/>
  <c r="S91" i="3"/>
  <c r="S138" i="3"/>
  <c r="S80" i="3"/>
  <c r="T168" i="3"/>
  <c r="T181" i="3"/>
  <c r="T106" i="3"/>
  <c r="U156" i="3"/>
  <c r="U65" i="3"/>
  <c r="U162" i="3"/>
  <c r="O215" i="3"/>
  <c r="U213" i="3" s="1"/>
  <c r="E215" i="3"/>
  <c r="R214" i="3" s="1"/>
  <c r="R167" i="3"/>
  <c r="R116" i="3"/>
  <c r="R93" i="3"/>
  <c r="R135" i="3"/>
  <c r="R144" i="3"/>
  <c r="R163" i="3"/>
  <c r="R142" i="3"/>
  <c r="R209" i="3"/>
  <c r="R154" i="3"/>
  <c r="R117" i="3"/>
  <c r="R187" i="3"/>
  <c r="R18" i="3"/>
  <c r="R26" i="3"/>
  <c r="R205" i="3"/>
  <c r="R176" i="3"/>
  <c r="R175" i="3"/>
  <c r="R129" i="3"/>
  <c r="R102" i="3"/>
  <c r="R15" i="3"/>
  <c r="R35" i="3"/>
  <c r="R46" i="3"/>
  <c r="R80" i="3"/>
  <c r="R99" i="3"/>
  <c r="R208" i="3"/>
  <c r="R172" i="3"/>
  <c r="R164" i="3"/>
  <c r="R189" i="3"/>
  <c r="R206" i="3"/>
  <c r="R133" i="3"/>
  <c r="R131" i="3"/>
  <c r="R72" i="3"/>
  <c r="R140" i="3"/>
  <c r="R84" i="3"/>
  <c r="R162" i="3"/>
  <c r="I215" i="3"/>
  <c r="T214" i="3" s="1"/>
  <c r="Q80" i="3"/>
  <c r="Q210" i="3"/>
  <c r="Q201" i="3"/>
  <c r="Q171" i="3"/>
  <c r="Q148" i="3"/>
  <c r="Q153" i="3"/>
  <c r="Q203" i="3"/>
  <c r="Q127" i="3"/>
  <c r="Q70" i="3"/>
  <c r="Q182" i="3"/>
  <c r="Q64" i="3"/>
  <c r="Q126" i="3"/>
  <c r="Q170" i="3"/>
  <c r="Q147" i="3"/>
  <c r="Q76" i="3"/>
  <c r="Q108" i="3"/>
  <c r="Q119" i="3"/>
  <c r="Q16" i="3"/>
  <c r="Q151" i="3"/>
  <c r="Q46" i="3"/>
  <c r="Q35" i="3"/>
  <c r="Q15" i="3"/>
  <c r="Q102" i="3"/>
  <c r="Q129" i="3"/>
  <c r="Q175" i="3"/>
  <c r="R210" i="3"/>
  <c r="R201" i="3"/>
  <c r="R171" i="3"/>
  <c r="R148" i="3"/>
  <c r="R153" i="3"/>
  <c r="R203" i="3"/>
  <c r="R127" i="3"/>
  <c r="R70" i="3"/>
  <c r="R182" i="3"/>
  <c r="R64" i="3"/>
  <c r="R126" i="3"/>
  <c r="R170" i="3"/>
  <c r="R147" i="3"/>
  <c r="R76" i="3"/>
  <c r="R108" i="3"/>
  <c r="R119" i="3"/>
  <c r="R16" i="3"/>
  <c r="R151" i="3"/>
  <c r="R63" i="3"/>
  <c r="R25" i="3"/>
  <c r="R143" i="3"/>
  <c r="R196" i="3"/>
  <c r="S141" i="3"/>
  <c r="S40" i="3"/>
  <c r="T115" i="3"/>
  <c r="T107" i="3"/>
  <c r="T111" i="3"/>
  <c r="T43" i="3"/>
  <c r="U42" i="3"/>
  <c r="U54" i="3"/>
  <c r="U84" i="3"/>
  <c r="U100" i="3"/>
  <c r="G215" i="3"/>
  <c r="S212" i="3" s="1"/>
  <c r="S189" i="3"/>
  <c r="S206" i="3"/>
  <c r="S133" i="3"/>
  <c r="S131" i="3"/>
  <c r="S143" i="3"/>
  <c r="S124" i="3"/>
  <c r="S12" i="3"/>
  <c r="S188" i="3"/>
  <c r="S78" i="3"/>
  <c r="S109" i="3"/>
  <c r="S59" i="3"/>
  <c r="S185" i="3"/>
  <c r="S29" i="3"/>
  <c r="S20" i="3"/>
  <c r="S101" i="3"/>
  <c r="S32" i="3"/>
  <c r="S67" i="3"/>
  <c r="S55" i="3"/>
  <c r="S13" i="3"/>
  <c r="S90" i="3"/>
  <c r="S155" i="3"/>
  <c r="S194" i="3"/>
  <c r="S68" i="3"/>
  <c r="S24" i="3"/>
  <c r="S103" i="3"/>
  <c r="S72" i="3"/>
  <c r="S140" i="3"/>
  <c r="S84" i="3"/>
  <c r="S162" i="3"/>
  <c r="S130" i="3"/>
  <c r="S82" i="3"/>
  <c r="S92" i="3"/>
  <c r="S134" i="3"/>
  <c r="S49" i="3"/>
  <c r="S95" i="3"/>
  <c r="S54" i="3"/>
  <c r="S65" i="3"/>
  <c r="S21" i="3"/>
  <c r="S60" i="3"/>
  <c r="S120" i="3"/>
  <c r="S100" i="3"/>
  <c r="S62" i="3"/>
  <c r="S157" i="3"/>
  <c r="S42" i="3"/>
  <c r="S156" i="3"/>
  <c r="S207" i="3"/>
  <c r="S178" i="3"/>
  <c r="S196" i="3"/>
  <c r="S69" i="3"/>
  <c r="S165" i="3"/>
  <c r="S47" i="3"/>
  <c r="S122" i="3"/>
  <c r="S25" i="3"/>
  <c r="S105" i="3"/>
  <c r="S132" i="3"/>
  <c r="S150" i="3"/>
  <c r="S152" i="3"/>
  <c r="S51" i="3"/>
  <c r="S31" i="3"/>
  <c r="S198" i="3"/>
  <c r="S45" i="3"/>
  <c r="S57" i="3"/>
  <c r="S86" i="3"/>
  <c r="S161" i="3"/>
  <c r="S56" i="3"/>
  <c r="S191" i="3"/>
  <c r="S186" i="3"/>
  <c r="S202" i="3"/>
  <c r="S166" i="3"/>
  <c r="S66" i="3"/>
  <c r="S112" i="3"/>
  <c r="S97" i="3"/>
  <c r="S167" i="3"/>
  <c r="S116" i="3"/>
  <c r="S93" i="3"/>
  <c r="S135" i="3"/>
  <c r="S144" i="3"/>
  <c r="S184" i="3"/>
  <c r="S79" i="3"/>
  <c r="S36" i="3"/>
  <c r="S149" i="3"/>
  <c r="S7" i="3"/>
  <c r="S81" i="3"/>
  <c r="S58" i="3"/>
  <c r="S199" i="3"/>
  <c r="S118" i="3"/>
  <c r="S33" i="3"/>
  <c r="S174" i="3"/>
  <c r="S27" i="3"/>
  <c r="S53" i="3"/>
  <c r="S30" i="3"/>
  <c r="S94" i="3"/>
  <c r="S159" i="3"/>
  <c r="S200" i="3"/>
  <c r="S177" i="3"/>
  <c r="S73" i="3"/>
  <c r="S136" i="3"/>
  <c r="S180" i="3"/>
  <c r="S183" i="3"/>
  <c r="S43" i="3"/>
  <c r="S106" i="3"/>
  <c r="S139" i="3"/>
  <c r="S145" i="3"/>
  <c r="S104" i="3"/>
  <c r="S71" i="3"/>
  <c r="S63" i="3"/>
  <c r="S98" i="3"/>
  <c r="S111" i="3"/>
  <c r="S181" i="3"/>
  <c r="S173" i="3"/>
  <c r="S6" i="3"/>
  <c r="S169" i="3"/>
  <c r="S113" i="3"/>
  <c r="S38" i="3"/>
  <c r="S17" i="3"/>
  <c r="S107" i="3"/>
  <c r="S168" i="3"/>
  <c r="S48" i="3"/>
  <c r="S192" i="3"/>
  <c r="S190" i="3"/>
  <c r="S158" i="3"/>
  <c r="S37" i="3"/>
  <c r="S114" i="3"/>
  <c r="S115" i="3"/>
  <c r="S163" i="3"/>
  <c r="S142" i="3"/>
  <c r="S209" i="3"/>
  <c r="S154" i="3"/>
  <c r="S117" i="3"/>
  <c r="S187" i="3"/>
  <c r="S18" i="3"/>
  <c r="S26" i="3"/>
  <c r="S89" i="3"/>
  <c r="S61" i="3"/>
  <c r="S88" i="3"/>
  <c r="S110" i="3"/>
  <c r="S8" i="3"/>
  <c r="S75" i="3"/>
  <c r="S96" i="3"/>
  <c r="S85" i="3"/>
  <c r="S11" i="3"/>
  <c r="S83" i="3"/>
  <c r="S137" i="3"/>
  <c r="S121" i="3"/>
  <c r="S204" i="3"/>
  <c r="S179" i="3"/>
  <c r="S87" i="3"/>
  <c r="S41" i="3"/>
  <c r="S197" i="3"/>
  <c r="S146" i="3"/>
  <c r="S205" i="3"/>
  <c r="S176" i="3"/>
  <c r="S175" i="3"/>
  <c r="S129" i="3"/>
  <c r="S102" i="3"/>
  <c r="S15" i="3"/>
  <c r="S35" i="3"/>
  <c r="S46" i="3"/>
  <c r="S151" i="3"/>
  <c r="S16" i="3"/>
  <c r="S119" i="3"/>
  <c r="S108" i="3"/>
  <c r="S76" i="3"/>
  <c r="S147" i="3"/>
  <c r="S170" i="3"/>
  <c r="S126" i="3"/>
  <c r="S64" i="3"/>
  <c r="S182" i="3"/>
  <c r="S70" i="3"/>
  <c r="S127" i="3"/>
  <c r="S203" i="3"/>
  <c r="S153" i="3"/>
  <c r="S148" i="3"/>
  <c r="S171" i="3"/>
  <c r="S201" i="3"/>
  <c r="S210" i="3"/>
  <c r="Q205" i="3"/>
  <c r="Q146" i="3"/>
  <c r="Q197" i="3"/>
  <c r="Q41" i="3"/>
  <c r="Q87" i="3"/>
  <c r="Q179" i="3"/>
  <c r="Q204" i="3"/>
  <c r="Q121" i="3"/>
  <c r="Q137" i="3"/>
  <c r="Q83" i="3"/>
  <c r="Q11" i="3"/>
  <c r="Q85" i="3"/>
  <c r="Q96" i="3"/>
  <c r="Q75" i="3"/>
  <c r="Q8" i="3"/>
  <c r="Q110" i="3"/>
  <c r="Q88" i="3"/>
  <c r="Q61" i="3"/>
  <c r="Q89" i="3"/>
  <c r="Q26" i="3"/>
  <c r="Q18" i="3"/>
  <c r="Q187" i="3"/>
  <c r="Q117" i="3"/>
  <c r="Q154" i="3"/>
  <c r="Q209" i="3"/>
  <c r="R146" i="3"/>
  <c r="R197" i="3"/>
  <c r="R41" i="3"/>
  <c r="R87" i="3"/>
  <c r="R179" i="3"/>
  <c r="R204" i="3"/>
  <c r="R121" i="3"/>
  <c r="R137" i="3"/>
  <c r="R83" i="3"/>
  <c r="R11" i="3"/>
  <c r="R85" i="3"/>
  <c r="R96" i="3"/>
  <c r="R75" i="3"/>
  <c r="R8" i="3"/>
  <c r="R110" i="3"/>
  <c r="R88" i="3"/>
  <c r="R61" i="3"/>
  <c r="R89" i="3"/>
  <c r="R36" i="3"/>
  <c r="R82" i="3"/>
  <c r="R145" i="3"/>
  <c r="R183" i="3"/>
  <c r="S160" i="3"/>
  <c r="S23" i="3"/>
  <c r="S39" i="3"/>
  <c r="T114" i="3"/>
  <c r="T17" i="3"/>
  <c r="T98" i="3"/>
  <c r="T183" i="3"/>
  <c r="U157" i="3"/>
  <c r="U95" i="3"/>
  <c r="U140" i="3"/>
  <c r="T37" i="3"/>
  <c r="T38" i="3"/>
  <c r="T63" i="3"/>
  <c r="U125" i="3"/>
  <c r="U62" i="3"/>
  <c r="U49" i="3"/>
  <c r="U72" i="3"/>
  <c r="S214" i="3"/>
  <c r="S10" i="3"/>
  <c r="R10" i="3"/>
  <c r="C215" i="3"/>
  <c r="Q214" i="3" s="1"/>
  <c r="T213" i="3"/>
  <c r="S211" i="3"/>
  <c r="S213" i="3" l="1"/>
  <c r="R212" i="3"/>
  <c r="U211" i="3"/>
  <c r="R213" i="3"/>
  <c r="Q212" i="3"/>
  <c r="R211" i="3"/>
  <c r="Q211" i="3"/>
  <c r="T212" i="3"/>
  <c r="T211" i="3"/>
  <c r="U214" i="3"/>
  <c r="U212" i="3"/>
  <c r="Q213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<sst xmlns="http://schemas.openxmlformats.org/spreadsheetml/2006/main" count="494" uniqueCount="304">
  <si>
    <t xml:space="preserve">
</t>
  </si>
  <si>
    <t xml:space="preserve">
</t>
  </si>
  <si>
    <t xml:space="preserve">
</t>
  </si>
  <si>
    <t xml:space="preserve">Fuente: </t>
  </si>
  <si>
    <t>Periodo:</t>
  </si>
  <si>
    <t xml:space="preserve">Población: </t>
  </si>
  <si>
    <t xml:space="preserve">Reporte: </t>
  </si>
  <si>
    <t>* Reporte general de atenciones acumuladas a fecha de corte.</t>
  </si>
  <si>
    <t xml:space="preserve">Por edades:
</t>
  </si>
  <si>
    <t>Un individuo puede acceder a distintos tipos de atenciones en el periodo</t>
  </si>
  <si>
    <t>Por tipo atención:</t>
  </si>
  <si>
    <t>El individuo puede cambiar de localidad de residencia habitual y ser atendido en más de una de ellas</t>
  </si>
  <si>
    <t>Por localidad</t>
  </si>
  <si>
    <t>El individuo puede ser atendido por distintos prestadores en el periodo</t>
  </si>
  <si>
    <t>Por prestador:</t>
  </si>
  <si>
    <t>Un individuo puede acceder a varias atenciones y tener distintos diagnósticos en el periodo</t>
  </si>
  <si>
    <t>Por diagnóstico:</t>
  </si>
  <si>
    <t>Un individuo puede ser atendido por la red adscrita como por la red no adscrita en el mismo periodo</t>
  </si>
  <si>
    <t>Por red de servicios:</t>
  </si>
  <si>
    <t>Las atenciones pueden agruparse por distintas variables, identificando el número total de atenciones e individuos únicos para cada grupo.
En ningún caso podrán sumarse los individuos únicos identificados en distintos grupos debido a:</t>
  </si>
  <si>
    <t xml:space="preserve">
</t>
  </si>
  <si>
    <t>ATENCIONES</t>
  </si>
  <si>
    <t>USUARIOS</t>
  </si>
  <si>
    <t>Capítulo CIE-10</t>
  </si>
  <si>
    <t>Grupo  de Enfermedad (según CIE-10)</t>
  </si>
  <si>
    <t>Sur Occidente - Atenciones</t>
  </si>
  <si>
    <t>Sur Occidente - Usuario</t>
  </si>
  <si>
    <t>Norte - Atenciones</t>
  </si>
  <si>
    <t>Norte - Usuario</t>
  </si>
  <si>
    <t>Centro Oriente - Atenciones</t>
  </si>
  <si>
    <t>Centro Oriente - Usuario</t>
  </si>
  <si>
    <t>Sur - Atenciones</t>
  </si>
  <si>
    <t>Sur - Usuario</t>
  </si>
  <si>
    <t>Sin Dato - Atenciones</t>
  </si>
  <si>
    <t>Sin Dato - Usuario</t>
  </si>
  <si>
    <t>Fuera de Bogotá - Atenciones</t>
  </si>
  <si>
    <t>Fuera de Bogotá - Usuario</t>
  </si>
  <si>
    <t>01. Ciertas Enfermedades Infecciosas Y Parasitarias</t>
  </si>
  <si>
    <t>B20-B24 Enfermedad por virus de la inmunodeficiencia humana [VIH]</t>
  </si>
  <si>
    <t>B00-B09 Infecciones virales caracterizadas por lesiones de la piel y de las membranas mucosas</t>
  </si>
  <si>
    <t>B35-B49 Micosis</t>
  </si>
  <si>
    <t>B25-B34 Otras enfermedades virales</t>
  </si>
  <si>
    <t>B95-B98 Bacterias, virus y otros agentes infecciosos</t>
  </si>
  <si>
    <t>A50-A64 Infecciones con modo de transmision predominantemente sexual</t>
  </si>
  <si>
    <t>B65-B83 Helmintiasis</t>
  </si>
  <si>
    <t>A30-A49 Otras enfermedades bacterianas</t>
  </si>
  <si>
    <t>B85-B89 Pediculosis, acariasis y otras infestaciones</t>
  </si>
  <si>
    <t>A90-A99 Fiebres virales transmitidas por artropodos y fiebres virales hemorragicas</t>
  </si>
  <si>
    <t>A15-A19 Tuberculosis</t>
  </si>
  <si>
    <t>B15-B19 Hepatitis viral</t>
  </si>
  <si>
    <t>B50-B64 Enfermedades debidas a protozoarios</t>
  </si>
  <si>
    <t>A65-A69 Otras enfermedades debidas a espiroquetas</t>
  </si>
  <si>
    <t>B90-B94 Secuelas de enfermedades infecciosas y parasitarias</t>
  </si>
  <si>
    <t>A80-A89 Infecciones virales del sistema nervioso central</t>
  </si>
  <si>
    <t>A20-A28 Ciertas zoonosis bacterianas</t>
  </si>
  <si>
    <t>A75-A79 Rickettsiosis</t>
  </si>
  <si>
    <t>A70-A74 Otras enfermedades causadas por clamidias</t>
  </si>
  <si>
    <t>B99-B99 Otras enfermedades infecciosas</t>
  </si>
  <si>
    <t>02. Tumores [Neoplasias]</t>
  </si>
  <si>
    <t>D10-D36  Tumores benignos</t>
  </si>
  <si>
    <t>D37-D48  Tumores de comportamiento incierto o desconocido</t>
  </si>
  <si>
    <t>C50-C50 Tumores Malignos que se presumen como primarios - Mama</t>
  </si>
  <si>
    <t>C15-C26 Tumores Malignos que se presumen como primarios - organos digestivos</t>
  </si>
  <si>
    <t>C81-C96 Tumores malignos (declarados o presuntos como primarios) del tejido linfatico de los organos hematopoyeticos y de tejidos afines</t>
  </si>
  <si>
    <t>C43-C44 Tumores Malignos que se presumen como primarios - Piel</t>
  </si>
  <si>
    <t>C60-C63 Tumores Malignos que se presumen como primarios - organos genitales masculinos</t>
  </si>
  <si>
    <t>C73-C75 Tumores Malignos que se presumen como primarios - Glandula tiroides y otras glandulas endocrinas</t>
  </si>
  <si>
    <t>C51-C58 Tumores Malignos que se presumen como primarios - organos genitales femeninos</t>
  </si>
  <si>
    <t>D00-D09  Tumores in situ</t>
  </si>
  <si>
    <t>C30-C39 Tumores Malignos que se presumen como primarios - organos respiratorios e intratoracicos</t>
  </si>
  <si>
    <t>C69-C72 Tumores Malignos que se presumen como primarios - Ojo encefalo y otras partes del sistema nervioso central</t>
  </si>
  <si>
    <t>C00-C14 Tumores Malignos que se presumen como primarios - Labio cavidad bucal y faringe</t>
  </si>
  <si>
    <t>C64-C68 Tumores Malignos que se presumen como primarios - Vias urinarias</t>
  </si>
  <si>
    <t>C76-C80 Tumores malignos de sitios mal definidos, secundarios y de sitios no especificados</t>
  </si>
  <si>
    <t>C45-C49 Tumores Malignos que se presumen como primarios - Tejidos mesoteliales y tejidos blandos</t>
  </si>
  <si>
    <t>C40-C41 Tumores Malignos que se presumen como primarios - Huesos y cartilagos articulares</t>
  </si>
  <si>
    <t>C97-C97 Tumores malignos (primarios) de sitios multiples independientes</t>
  </si>
  <si>
    <t>03. Enfermedades De La Sangre Y De Los Organos Hematopoyeticos; Y Ciertos Trastornos Que Afectan El Mecanismo De La Inmunidad</t>
  </si>
  <si>
    <t>D65-D69  Defectos de la coagulacion, purpura y otras afecciones hemorragicas</t>
  </si>
  <si>
    <t>D60-D64  Anemias aplasticas y otras anemias</t>
  </si>
  <si>
    <t>D50-D53  Anemias nutricionales</t>
  </si>
  <si>
    <t>D70-D77 Otras enfermedades de la sangre y de los organos hematopoyeticos</t>
  </si>
  <si>
    <t>D55-D59  Anemias hemoliticas</t>
  </si>
  <si>
    <t>D80-D89  Ciertos trastornos que afectan el mecanismo de la inmunidad</t>
  </si>
  <si>
    <t>04. Enfermedades Endocrinas; Nutricionales Y Metabolicas</t>
  </si>
  <si>
    <t>E10-E14 Diabetes mellitus</t>
  </si>
  <si>
    <t>E00-E07 Trastornos de la glandula tiroides</t>
  </si>
  <si>
    <t>E70-E90 Trastornos metabolicos</t>
  </si>
  <si>
    <t>E65-E68 Obesidad y otros tipos de hiperalimentacion</t>
  </si>
  <si>
    <t>E20-E35 Trastornos de otras glandulas endocrinas</t>
  </si>
  <si>
    <t>E40-E46 Desnutricion</t>
  </si>
  <si>
    <t>E50-E64 Otras deficiencias nutricionales</t>
  </si>
  <si>
    <t>E15-E16 Otros trastornos de la regulacion de la glucosa y de la secrecion interna del pancreas</t>
  </si>
  <si>
    <t>05. Trastornos Mentales Y Del Comportamiento</t>
  </si>
  <si>
    <t>F40-F48 Trastornos neuroticos, trastornos relacionados con el estres y trastornos somatomorfos</t>
  </si>
  <si>
    <t>F30-F39 Trastornos del humor [afectivos]</t>
  </si>
  <si>
    <t>F00-F09 Trastornos mentales organicos, incluidos los trastornos sintomaticos</t>
  </si>
  <si>
    <t>F80-F89 Trastornos del desarrollo psicologico</t>
  </si>
  <si>
    <t>F90-F98 Trastornos emocionales y del comportamiento que aparecen habitualmente en la ninez y en la adolescencia</t>
  </si>
  <si>
    <t>F20-F29 Esquizofrenia, trastornos esquizotipicos y trastornos delirantes</t>
  </si>
  <si>
    <t>F70-F79 Retraso mental</t>
  </si>
  <si>
    <t>F10-F19 Trastornos mentales y del comportamiento debidos al uso de sustancias psicoactivas</t>
  </si>
  <si>
    <t>F50-F59 Sindromes del comportamiento asociados con alteraciones fisiologicas y factores fisicos</t>
  </si>
  <si>
    <t>F60-F69 Trastornos de la personalidad y del comportamiento en adultos</t>
  </si>
  <si>
    <t>F99-F99 Trastorno mental no especificado</t>
  </si>
  <si>
    <t>06. Enfermedades Del Sistema Nervioso</t>
  </si>
  <si>
    <t>G40-G47 Trastornos episodicos y paroxisticos</t>
  </si>
  <si>
    <t>G50-G59 Trastornos de los nervios de las raices y de los plexos nerviosos</t>
  </si>
  <si>
    <t>G80-G83 Paralisis cerebral y otros sindromes paraliticos</t>
  </si>
  <si>
    <t>G20-G26 Trastornos extrapiramidales y del movimiento</t>
  </si>
  <si>
    <t>G30-G32 Otras enfermedades degenerativas del sistema nervioso</t>
  </si>
  <si>
    <t>G90-G99 Otros trastornos del sistema nervioso</t>
  </si>
  <si>
    <t>G60-G64 Polineuropatias y otros trastornos del sistema nervioso periferico</t>
  </si>
  <si>
    <t>G35-G37 Enfermedades desmielinizantes del sistema nervioso central</t>
  </si>
  <si>
    <t>G10-G14 Atrofias Sistemicas Que Afectan Principalmente El Sistema Nervioso Central</t>
  </si>
  <si>
    <t>G70-G73 Enfermedades musculares y de la union neuromuscular</t>
  </si>
  <si>
    <t>G00-G09 Enfermedades inflamatorias del sistema nervioso central</t>
  </si>
  <si>
    <t>07. Enfermedades Del Ojo Y Sus Anexos</t>
  </si>
  <si>
    <t>H49-H52 Trastornos de los musculos oculares del movimiento binocular de la acomodacion y de la refraccion</t>
  </si>
  <si>
    <t>H10-H13 Trastornos de la conjuntiva</t>
  </si>
  <si>
    <t>H00-H06 Trastornos del parpado aparato lagrimal y orbita</t>
  </si>
  <si>
    <t>H40-H42 Glaucoma</t>
  </si>
  <si>
    <t>H25-H28 Trastornos del cristalino</t>
  </si>
  <si>
    <t>H30-H36 Trastornos de la coroides y de la retina</t>
  </si>
  <si>
    <t>H53-H54 Alteraciones de la vision y ceguera</t>
  </si>
  <si>
    <t>H15-H22 Trastornos de la esclerotica cornea iris y cuerpo ciliar</t>
  </si>
  <si>
    <t>H55-H59 Otros trastornos del ojo y sus anexos</t>
  </si>
  <si>
    <t>H43-H45 Trastornos del cuerpo vitreo y del globo ocular</t>
  </si>
  <si>
    <t>H46-H48 Trastornos del nervio optico y de las vias opticas</t>
  </si>
  <si>
    <t>08. Enfermedades Del Oido Y De La Apofisis Mastoides</t>
  </si>
  <si>
    <t>H90-H95 Otros trastornos del oido</t>
  </si>
  <si>
    <t>H80-H83 Enfermedades del oido interno</t>
  </si>
  <si>
    <t>H65-H75 Enfermedades del oido medio y de la mastoides</t>
  </si>
  <si>
    <t>H60-H62 Enfermedades del oido externo</t>
  </si>
  <si>
    <t>09. Enfermedades Del Sistema Circulatorio</t>
  </si>
  <si>
    <t>I10-I15 Enfermedades hipertensivas</t>
  </si>
  <si>
    <t>I80-I89 Enfermedades de las venas y de los vasos y ganglios linfaticos no clasificadas en otra parte</t>
  </si>
  <si>
    <t>I30-I52 Otras formas de enfermedad del corazon</t>
  </si>
  <si>
    <t>I60-I69 Enfermedades cerebrovasculares</t>
  </si>
  <si>
    <t>I20-I25 Enfermedades isquemicas del corazon</t>
  </si>
  <si>
    <t>I70-I79 Enfermedades de las arterias de las arteriolas y de los vasos capilares</t>
  </si>
  <si>
    <t>I26-I28 Enfermedad cardiopulmonar y enfermedades de la circulacion pulmonar</t>
  </si>
  <si>
    <t>I05-I09 Enfermedades cardiacas reumaticas cronicas</t>
  </si>
  <si>
    <t>I95-I99 Otros trastornos y los no especificados del sistema circulatorio</t>
  </si>
  <si>
    <t>I00-I02 Fiebre reumatica aguda</t>
  </si>
  <si>
    <t>10. Enfermedades Del Sistema Respiratorio</t>
  </si>
  <si>
    <t>J00-J06 Infecciones agudas de las vias respiratorias superiores</t>
  </si>
  <si>
    <t>J40-J47 Enfermedades cronicas de las vias respiratorias inferiores</t>
  </si>
  <si>
    <t>J30-J39 Otras enfermedades de las vias respiratorias superiores</t>
  </si>
  <si>
    <t>J20-J22 Otras infecciones agudas de las vias respiratorias inferiores</t>
  </si>
  <si>
    <t>J09-J18 Influenza [gripe] y neumonia</t>
  </si>
  <si>
    <t>J95-J99 Otras enfermedades del sistema respiratorio</t>
  </si>
  <si>
    <t>J80-J84 Otras enfermedades respiratorias que afectan principalmente el intersticio</t>
  </si>
  <si>
    <t>J90-J94 Otras enfermedades de la pleura</t>
  </si>
  <si>
    <t>J60-J70 Enfermedades del pulmon debidas a agentes externos</t>
  </si>
  <si>
    <t>J85-J86 Afecciones supurativas y necroticas de las vias respiratorias inferiores</t>
  </si>
  <si>
    <t>11. Enfermedades Del Sistema Digestivo</t>
  </si>
  <si>
    <t>K00-K14 Enfermedades de la cavidad bucal de las glandulas salivales y de los maxilares</t>
  </si>
  <si>
    <t>K20-K31 Enfermedades del esofago del estomago y del duodeno</t>
  </si>
  <si>
    <t>K55-K64 Otras enfermedades de los intestinos</t>
  </si>
  <si>
    <t>K50-K52 Enteritis y colitis no infecciosas</t>
  </si>
  <si>
    <t>K40-K46 Hernia</t>
  </si>
  <si>
    <t>K80-K87 Trastornos de la vesicula biliar de las vias biliares y del pancreas</t>
  </si>
  <si>
    <t>K70-K77 Enfermedades del higado</t>
  </si>
  <si>
    <t>K90-K93 Otras enfermedades del sistema digestivo</t>
  </si>
  <si>
    <t>K35-K38 Enfermedades del apendice</t>
  </si>
  <si>
    <t>K65-K67 Enfermedades del peritoneo</t>
  </si>
  <si>
    <t>12. Enfermedades De La Piel Y Del Tejido Subcutaneo</t>
  </si>
  <si>
    <t>L60-L75 Transtornos De Las Faneras</t>
  </si>
  <si>
    <t>L20-L30 Dermatitis y eczema</t>
  </si>
  <si>
    <t>L80-L99 Otros trastornos de la piel y del tejido subcutaneo</t>
  </si>
  <si>
    <t>L00-L08 Infecciones de la piel y del tejido subcutaneo</t>
  </si>
  <si>
    <t>L50-L54 Urticaria Y Eritema</t>
  </si>
  <si>
    <t>L55-L59 Trastornos de la piel y del tejido subcutaneo relacionados con radiacion</t>
  </si>
  <si>
    <t>L40-L45 Trastornos papuloescamosos</t>
  </si>
  <si>
    <t>L10-L14 Trastornos flictenulares</t>
  </si>
  <si>
    <t>13. Enfermedades Del Sistema Osteomuscular Y Del Tejido Conjuntivo</t>
  </si>
  <si>
    <t>M50-M54 Otras dorsopatias</t>
  </si>
  <si>
    <t>M70-M79 Otros trastornos de los tejidos blandos</t>
  </si>
  <si>
    <t>M20-M25 Otros trastornos articulares</t>
  </si>
  <si>
    <t>M15-M19 Artrosis</t>
  </si>
  <si>
    <t>M05-M14 Poliartropatias inflamatorias</t>
  </si>
  <si>
    <t>M65-M68 Trastornos de los tendones y de la sinovia</t>
  </si>
  <si>
    <t>M80-M85 Trastornos de la densidad y de la estructura oseas</t>
  </si>
  <si>
    <t>M30-M36 Trastornos sistemicos del tejido conjuntivo</t>
  </si>
  <si>
    <t>M60-M63 Trastornos de los musculos</t>
  </si>
  <si>
    <t>M91-M94 Condropatias</t>
  </si>
  <si>
    <t>M40-M43 Dorsopatias deformantes</t>
  </si>
  <si>
    <t>M86-M90 Otras osteopatias</t>
  </si>
  <si>
    <t>M45-M49 Espondilopatias</t>
  </si>
  <si>
    <t>M95-M99 Otros trastornos del sistema osteomuscular y del tejido conjuntivo</t>
  </si>
  <si>
    <t>M00-M03 Artropatias infecciosas</t>
  </si>
  <si>
    <t>14. Enfermedades Del Sistema Genitourinario</t>
  </si>
  <si>
    <t>N30-N39 Otras enfermedades del sistema urinario</t>
  </si>
  <si>
    <t>N80-N98 Trastornos no inflamatorios de los organos genitales femeninos</t>
  </si>
  <si>
    <t>N40-N51 Enfermedades de los organos genitales masculinos</t>
  </si>
  <si>
    <t>N17-N19 Insuficiencia Renal</t>
  </si>
  <si>
    <t>N70-N77 Enfermedades inflamatorias de los organos pelvicos femeninos</t>
  </si>
  <si>
    <t>N60-N64 Trastornos de la mama</t>
  </si>
  <si>
    <t>N20-N23 Litiasis urinaria</t>
  </si>
  <si>
    <t>N10-N16 Enfermedad renal tubulointersticial</t>
  </si>
  <si>
    <t>N00-N08 Enfermedades glomerulares</t>
  </si>
  <si>
    <t>N25-N29 Otros trastornos del rinon y del ureter</t>
  </si>
  <si>
    <t>N99-N99 Otros trastornos del sistema genitourinario</t>
  </si>
  <si>
    <t>15. Embarazo; Parto Y Puerperio</t>
  </si>
  <si>
    <t>O20-O29 Otros trastornos maternos relacionados principalmente con el embarazo</t>
  </si>
  <si>
    <t>O00-O08 Embarazo terminado en aborto</t>
  </si>
  <si>
    <t>O30-O48 Atencion materna relacionada con el feto y la cavidad amniotica y con posibles problemas del parto</t>
  </si>
  <si>
    <t>O80-O84 Parto</t>
  </si>
  <si>
    <t>O60-O75 Complicaciones del trabajo de parto y del parto</t>
  </si>
  <si>
    <t>O10-O16 Edema proteinuria y trastornos hipertensivos en el embarazo el parto y el puerperio</t>
  </si>
  <si>
    <t>O85-O92 Complicaciones principalmente relacionadas con el puerperio</t>
  </si>
  <si>
    <t>O94-O99 Otras afecciones obstetricas no clasificadas en otra parte</t>
  </si>
  <si>
    <t>16. Ciertas Afecciones Originadas En El Periodo Perinatal</t>
  </si>
  <si>
    <t>P05-P08 Trastornos relacionados con la duracion de la gestacion y el crecimiento fetal</t>
  </si>
  <si>
    <t>P20-P29 Trastornos respiratorios y cardiovasculares especificos del periodo perinatal</t>
  </si>
  <si>
    <t>P50-P61 Trastornos hemorragicos y hematologicos del feto y del recien nacido</t>
  </si>
  <si>
    <t>P90-P96 Otros trastornos originados en el periodo perinatal</t>
  </si>
  <si>
    <t>P35-P39 Infecciones especificas del periodo perinatal</t>
  </si>
  <si>
    <t>P00-P04 Feto y recien nacido afectados por factores maternos y por complicaciones del embarazo del trabajo de parto y del parto</t>
  </si>
  <si>
    <t>P70-P74 Trastornos endocrinos y metabolicos transitorios especificos del feto y del recien nacido</t>
  </si>
  <si>
    <t>P75-P78 Trastornos del sistema digestivo del feto y del recien nacido</t>
  </si>
  <si>
    <t>P80-P83 Afecciones asociadas con la regulacion tegumentaria y la temperatura del feto y del recien nacido</t>
  </si>
  <si>
    <t>P10-P15 Traumatismo del nacimiento</t>
  </si>
  <si>
    <t>17. Malformaciones Congenitas; Deformidades Y Anomalias Cromosomicas</t>
  </si>
  <si>
    <t>Q65-Q79 Malformaciones y deformidades congenitas del sistema osteomuscular</t>
  </si>
  <si>
    <t>Q20-Q28 Malformaciones congenitas del sistema circulatorio</t>
  </si>
  <si>
    <t>Q80-Q89 Otras malformaciones congenitas</t>
  </si>
  <si>
    <t>Q90-Q99 Anomalias cromosomicas no clasificadas en otra parte</t>
  </si>
  <si>
    <t>Q50-Q56 Malformaciones congenitas de los organos genitales</t>
  </si>
  <si>
    <t>Q38-Q45 Otras malformaciones congenitas del sistema digestivo</t>
  </si>
  <si>
    <t>Q60-Q64 Malformaciones congenitas del sistema urinario</t>
  </si>
  <si>
    <t>Q10-Q18 Malformaciones congenitas del ojo del oido de la cara y del cuello</t>
  </si>
  <si>
    <t>Q00-Q07 Malformaciones congenitas del sistema nervioso</t>
  </si>
  <si>
    <t>Q30-Q34 Malformaciones congenitas del sistema respiratorio</t>
  </si>
  <si>
    <t>Q35-Q37 Fisura del paladar y labio leporino</t>
  </si>
  <si>
    <t>19. Traumatismos; Envenenamientos Y Algunas Otras Consecuencias De Causas Externas</t>
  </si>
  <si>
    <t>S80-S89 Traumatismos de la rodilla y de la pierna</t>
  </si>
  <si>
    <t>S00-S09 Traumatismos de la cabeza</t>
  </si>
  <si>
    <t>S60-S69 Traumatismos de la muneca y de la mano</t>
  </si>
  <si>
    <t>S90-S99 Traumatismos del tobillo y del pie</t>
  </si>
  <si>
    <t>S40-S49 Traumatismos del hombro y del brazo</t>
  </si>
  <si>
    <t>S50-S59 Traumatismos del antebrazo y del codo</t>
  </si>
  <si>
    <t>T66-T78 Otros efectos y los no especificados de causas externas</t>
  </si>
  <si>
    <t>S70-S79 Traumatismos de la cadera y del muslo</t>
  </si>
  <si>
    <t>S20-S29 Traumatismos del torax</t>
  </si>
  <si>
    <t>S30-S39 Traumatismos del abdomen, de la región lumbosacra, de la columna lumbar y de la pelvis</t>
  </si>
  <si>
    <t>T08-T14 Traumatismos de parte no especificada del tronco miembro o region del cuerpo</t>
  </si>
  <si>
    <t>T20-T32 Quemaduras y corrosiones</t>
  </si>
  <si>
    <t>T15-T19 Efectos de cuerpos extranos que penetran por orificios naturales</t>
  </si>
  <si>
    <t>T80-T88 Complicaciones de la atencion medica y quirurgica no clasificadas en otra parte</t>
  </si>
  <si>
    <t>T90-T98 Secuelas de traumatismos de envenenamientos y de otras consecuencias de causas externas</t>
  </si>
  <si>
    <t>S10-S19 Traumatismos del cuello</t>
  </si>
  <si>
    <t>T00-T07 Traumatismos que afectan multiples regiones del cuerpo</t>
  </si>
  <si>
    <t>T51-T65 Efectos toxicos de sustancias de procedencia principalmente no medicinal</t>
  </si>
  <si>
    <t>T36-T50 Envenenamiento por drogas medicamentos y sustancias biologicas</t>
  </si>
  <si>
    <t>T79-T79 Algunas complicaciones precoces de traumatismos</t>
  </si>
  <si>
    <t>T33-T35 Congelamiento</t>
  </si>
  <si>
    <t>22. Codigos Para Propositos Especiales</t>
  </si>
  <si>
    <t>U00-U49 Asignacion provisoria de nuevas afecciones de etiologia incierta</t>
  </si>
  <si>
    <t>U82-U89 Resistencia a medicamentos antimicrobianos y antineoplasicos</t>
  </si>
  <si>
    <t>A00-A09 Enfermedades infecciosas intestinales</t>
  </si>
  <si>
    <t>TOTAL DE ATENCIONES POR ENFERMEDADES BIEN DEFINIDAS</t>
  </si>
  <si>
    <t>18. Síntomas, signos y hallazgos anormales clínicos y de laboratorio, no clasificados en otra parte</t>
  </si>
  <si>
    <t>R00 - R99 Causas Mal definidas</t>
  </si>
  <si>
    <t>20. Causas externas de morbilidad y de mortalidad</t>
  </si>
  <si>
    <t>V01-Y98 - Causas Externas de morbilidad y mortalidad</t>
  </si>
  <si>
    <t>21. Factores que influyen en el estado de salud y contacto con los servicios de salud</t>
  </si>
  <si>
    <t>TOTAL DE ATENCIONES POR TODAS LAS CAUSAS</t>
  </si>
  <si>
    <t>Z00  Z99 Personas en contacto con los servicios de salud para propósitos específicos</t>
  </si>
  <si>
    <t>1.461.007</t>
  </si>
  <si>
    <t>3.149.428</t>
  </si>
  <si>
    <t>887.091</t>
  </si>
  <si>
    <t>397.891</t>
  </si>
  <si>
    <t>861.292</t>
  </si>
  <si>
    <t>795.618</t>
  </si>
  <si>
    <t>5.784.490</t>
  </si>
  <si>
    <t>Total 
% Atenciones</t>
  </si>
  <si>
    <t>Sur Occidente 
% Atenciones</t>
  </si>
  <si>
    <t>Norte 
% Atenciones</t>
  </si>
  <si>
    <t>Centro Oriente 
% Atenciones</t>
  </si>
  <si>
    <t>Sur 
% Atenciones</t>
  </si>
  <si>
    <r>
      <rPr>
        <b/>
        <sz val="12"/>
        <color rgb="FF000000"/>
        <rFont val="Aptos"/>
        <family val="2"/>
      </rPr>
      <t xml:space="preserve">Fuente Atenciones: </t>
    </r>
    <r>
      <rPr>
        <sz val="12"/>
        <color rgb="FF000000"/>
        <rFont val="Aptos"/>
        <family val="2"/>
      </rPr>
      <t xml:space="preserve">Secretaría Distrital de Salud de Bogotá, Dirección de Planeación Sectorial. (2025, agosto). Reporte Consulta a RIPS 1450 (2025 08 01) Morbilidad General a partir del analisis de la distribución del diagnóstico principal [Conjunto de datos] a partir de la compilación de Base de datos RIPS SDS 2004-2025; No afiliados (vinculados) y atenciones particulares (Corte de recepción 2025/07/31) y Base de datos RIPS Ministerio de Salud 2009-2025, población contributiva y subsidiada. (Corte de recepción 2025/02/28).
</t>
    </r>
  </si>
  <si>
    <r>
      <rPr>
        <b/>
        <sz val="12"/>
        <color rgb="FF000000"/>
        <rFont val="Aptos"/>
        <family val="2"/>
      </rPr>
      <t xml:space="preserve">NOTA 1 SUMATORIA DE INDIVIDUOS*: </t>
    </r>
    <r>
      <rPr>
        <sz val="12"/>
        <color rgb="FF000000"/>
        <rFont val="Aptos"/>
        <family val="2"/>
      </rPr>
      <t>El total de individuos reportados en las columnas no coincide con la sumatoria de los valores parciales debido a lo anotado en las consideraciones para la interpretación de los RIPS descrito en la parte introductoria a la respuesta a la pregunta a la que responde este anexo y en la hoja de Notas Técnicas.   Los totales presentados para cada nivel de desagregación se obtuvieron directamente de la sumatoria de individuos únicos incluidos en el reporte.</t>
    </r>
  </si>
  <si>
    <t>2024</t>
  </si>
  <si>
    <t>Diseño de consulta RIPS, definición de criterios y procesamiento de reporte: Dra. Jenny Marcela Pinilla Espejo - Dirección de Planeación Sectorial
Redacción de Script y extracción de datos: Ingeniero Leonardo González Velásquez - Dirección de Planeación Sectorial</t>
  </si>
  <si>
    <t>FUENTES PARA LA SELECCIÓN DE CÓDIGOS:</t>
  </si>
  <si>
    <r>
      <t>Cita del Reporte:</t>
    </r>
    <r>
      <rPr>
        <b/>
        <sz val="10"/>
        <color theme="1"/>
        <rFont val="Aptos"/>
        <family val="2"/>
      </rPr>
      <t xml:space="preserve">
</t>
    </r>
  </si>
  <si>
    <r>
      <t xml:space="preserve">Secretaría Distrital de Salud de Bogotá, Dirección de Planeación Sectorial. (2025, agosto).  </t>
    </r>
    <r>
      <rPr>
        <i/>
        <sz val="9"/>
        <color theme="1"/>
        <rFont val="Aptos"/>
        <family val="2"/>
      </rPr>
      <t xml:space="preserve">Reporte Consulta a RIPS 1450 (2025 08 01) Morbilidad General a partir del analisis de la distribución del diagnóstico principal </t>
    </r>
    <r>
      <rPr>
        <sz val="9"/>
        <color theme="1"/>
        <rFont val="Aptos"/>
        <family val="2"/>
      </rPr>
      <t>[Conjunto de datos] a partir de la compilación de Base de datos RIPS SDS 2004-2025; No afiliados (vinculados) y atenciones particulares (Corte de recepción 2025/07/31) y Base de datos RIPS Ministerio de Salud 2009-2025, población contributiva y subsidiada. (Corte de recepción 2025/02/28).</t>
    </r>
  </si>
  <si>
    <r>
      <rPr>
        <b/>
        <sz val="8"/>
        <color rgb="FF000000"/>
        <rFont val="Aptos"/>
        <family val="2"/>
      </rPr>
      <t xml:space="preserve">1. </t>
    </r>
    <r>
      <rPr>
        <sz val="8"/>
        <color rgb="FF000000"/>
        <rFont val="Aptos"/>
        <family val="2"/>
      </rPr>
      <t xml:space="preserve">Organización Mundial de la Salud. Clasificación Estadística Internacional de Enfermedades y Problemas Relacionados con la Salud, decima revisión (CIE-10) incluyendo la lista de tabulación para la morbilidad, volúmenes 1 y 3. (2018)
</t>
    </r>
    <r>
      <rPr>
        <b/>
        <sz val="8"/>
        <color rgb="FF000000"/>
        <rFont val="Aptos"/>
        <family val="2"/>
      </rPr>
      <t xml:space="preserve">2. </t>
    </r>
    <r>
      <rPr>
        <sz val="8"/>
        <color rgb="FF000000"/>
        <rFont val="Aptos"/>
        <family val="2"/>
      </rPr>
      <t xml:space="preserve">WHO methods and data sources for global burden of disease estimates 2000-2019,  Annex Table A GHE cause categories and ICD-10 codes
</t>
    </r>
    <r>
      <rPr>
        <b/>
        <sz val="8"/>
        <color rgb="FF000000"/>
        <rFont val="Aptos"/>
        <family val="2"/>
      </rPr>
      <t xml:space="preserve">3. </t>
    </r>
    <r>
      <rPr>
        <sz val="8"/>
        <color rgb="FF000000"/>
        <rFont val="Aptos"/>
        <family val="2"/>
      </rPr>
      <t>WHO methods and data sources for country-level causes of death,  Annex Table E First-level categories for analysis of child causes of death</t>
    </r>
  </si>
  <si>
    <r>
      <t>Criterios para la generación del Reporte: Selección de códigos Diagnósticos CIE-10:</t>
    </r>
    <r>
      <rPr>
        <b/>
        <sz val="9"/>
        <color theme="1"/>
        <rFont val="Aptos"/>
        <family val="2"/>
      </rPr>
      <t xml:space="preserve">
</t>
    </r>
  </si>
  <si>
    <r>
      <rPr>
        <b/>
        <sz val="14"/>
        <rFont val="Aptos"/>
        <family val="2"/>
      </rPr>
      <t>MORBILIDAD GENERAL A PARTIR DEL ANALISIS DE CAUSA PRINCIPAL DE ATENCIÓN</t>
    </r>
    <r>
      <rPr>
        <b/>
        <sz val="9"/>
        <rFont val="Aptos"/>
        <family val="2"/>
      </rPr>
      <t xml:space="preserve">
</t>
    </r>
    <r>
      <rPr>
        <b/>
        <sz val="11"/>
        <color rgb="FF0070C0"/>
        <rFont val="Aptos"/>
        <family val="2"/>
      </rPr>
      <t>CÓDIGOS DIAGNÓSTICOS - CAPÍTULOS  1 a 17, 19 y 22</t>
    </r>
    <r>
      <rPr>
        <b/>
        <sz val="11"/>
        <rFont val="Aptos"/>
        <family val="2"/>
      </rPr>
      <t xml:space="preserve">
</t>
    </r>
    <r>
      <rPr>
        <b/>
        <sz val="10"/>
        <rFont val="Aptos"/>
        <family val="2"/>
      </rPr>
      <t xml:space="preserve">  ENFERMEDADES EPIDÉMICAS </t>
    </r>
    <r>
      <rPr>
        <sz val="10"/>
        <rFont val="Aptos"/>
        <family val="2"/>
      </rPr>
      <t xml:space="preserve">
  </t>
    </r>
    <r>
      <rPr>
        <sz val="8"/>
        <rFont val="Aptos"/>
        <family val="2"/>
      </rPr>
      <t xml:space="preserve"> 01. Ciertas enfermedades infecciosas y parasitarias (A00-B99)</t>
    </r>
    <r>
      <rPr>
        <sz val="10"/>
        <rFont val="Aptos"/>
        <family val="2"/>
      </rPr>
      <t xml:space="preserve">
</t>
    </r>
    <r>
      <rPr>
        <b/>
        <sz val="10"/>
        <rFont val="Aptos"/>
        <family val="2"/>
      </rPr>
      <t xml:space="preserve">  ENFERMEDADES CONSTITUCIONALES O GENERALES </t>
    </r>
    <r>
      <rPr>
        <sz val="10"/>
        <rFont val="Aptos"/>
        <family val="2"/>
      </rPr>
      <t xml:space="preserve">
</t>
    </r>
    <r>
      <rPr>
        <sz val="8"/>
        <rFont val="Aptos"/>
        <family val="2"/>
      </rPr>
      <t xml:space="preserve">    02. Tumores [neoplasias] (C00–D48)
    03. Enfermedades de la sangre y de los órganos hematopoyéticos; y ciertos trastornos que afectan el mecanismo de la inmunidad (D50–D89)
    04. Enfermedades endocrinas; nutricionales y metabólicas (E00–E90)
    05. Trastornos mentales y del comportamiento (F00–F99)</t>
    </r>
    <r>
      <rPr>
        <sz val="10"/>
        <rFont val="Aptos"/>
        <family val="2"/>
      </rPr>
      <t xml:space="preserve">
</t>
    </r>
    <r>
      <rPr>
        <b/>
        <sz val="10"/>
        <rFont val="Aptos"/>
        <family val="2"/>
      </rPr>
      <t xml:space="preserve">  ENFERMEDADES LOCALIZADAS ORDENADAS POR SITIOS </t>
    </r>
    <r>
      <rPr>
        <sz val="10"/>
        <rFont val="Aptos"/>
        <family val="2"/>
      </rPr>
      <t xml:space="preserve">
 </t>
    </r>
    <r>
      <rPr>
        <sz val="8"/>
        <rFont val="Aptos"/>
        <family val="2"/>
      </rPr>
      <t xml:space="preserve">   06. Enfermedades del sistema nervioso (G00–G99)
    07. Enfermedades del ojo y sus anexos (H00–H59)
    08. Enfermedades del oído y de la apófisis mastoides (H60–H95)
    09. Enfermedades del sistema circulatorio (I00–I99)
    10. Enfermedades del sistema respiratorio (J00–J99)
    11. Enfermedades del sistema digestivo (K00–K93)
    12. Enfermedades de la piel y del tejido subcutáneo (L00-L99)
    13. Enfermedades del sistema osteomuscular y del tejido conjuntivo (M00-M99)
    14. Enfermedades del sistema genitourinario (N00-N99)</t>
    </r>
    <r>
      <rPr>
        <sz val="10"/>
        <rFont val="Aptos"/>
        <family val="2"/>
      </rPr>
      <t xml:space="preserve">
</t>
    </r>
    <r>
      <rPr>
        <b/>
        <sz val="10"/>
        <rFont val="Aptos"/>
        <family val="2"/>
      </rPr>
      <t xml:space="preserve">  ENFERMEDADES DEL DESARROLLO </t>
    </r>
    <r>
      <rPr>
        <sz val="10"/>
        <rFont val="Aptos"/>
        <family val="2"/>
      </rPr>
      <t xml:space="preserve">
</t>
    </r>
    <r>
      <rPr>
        <sz val="8"/>
        <rFont val="Aptos"/>
        <family val="2"/>
      </rPr>
      <t xml:space="preserve">    15. Embarazo; parto y puerperio (O00–O99)
    16. Ciertas afecciones originadas en el periodo perinatal (P00–P96)
    17. Malformaciones congénitas; deformidades y anomalías cromosómicas (Q00-Q99)</t>
    </r>
    <r>
      <rPr>
        <sz val="10"/>
        <rFont val="Aptos"/>
        <family val="2"/>
      </rPr>
      <t xml:space="preserve">
</t>
    </r>
    <r>
      <rPr>
        <b/>
        <sz val="10"/>
        <rFont val="Aptos"/>
        <family val="2"/>
      </rPr>
      <t xml:space="preserve">  TRAUMATISMOS; ENVENENAMIENTOS Y ALGUNAS OTRAS CONSECUENCIAS DE CAUSAS EXTERNAS </t>
    </r>
    <r>
      <rPr>
        <sz val="10"/>
        <rFont val="Aptos"/>
        <family val="2"/>
      </rPr>
      <t xml:space="preserve">
</t>
    </r>
    <r>
      <rPr>
        <sz val="8"/>
        <rFont val="Aptos"/>
        <family val="2"/>
      </rPr>
      <t xml:space="preserve">    19. Traumatismos; envenenamientos y algunas otras consecuencias de causas externas (S00-T98)</t>
    </r>
    <r>
      <rPr>
        <sz val="10"/>
        <rFont val="Aptos"/>
        <family val="2"/>
      </rPr>
      <t xml:space="preserve">
</t>
    </r>
    <r>
      <rPr>
        <b/>
        <sz val="10"/>
        <rFont val="Aptos"/>
        <family val="2"/>
      </rPr>
      <t xml:space="preserve">  CÓDIGOS PARA PROPÓSITOS ESPECIALES </t>
    </r>
    <r>
      <rPr>
        <sz val="10"/>
        <rFont val="Aptos"/>
        <family val="2"/>
      </rPr>
      <t xml:space="preserve">
</t>
    </r>
    <r>
      <rPr>
        <sz val="8"/>
        <rFont val="Aptos"/>
        <family val="2"/>
      </rPr>
      <t xml:space="preserve">    22. Códigos para propósitos especiales (U00-U85)
</t>
    </r>
    <r>
      <rPr>
        <b/>
        <sz val="11"/>
        <color rgb="FF0070C0"/>
        <rFont val="Aptos"/>
        <family val="2"/>
      </rPr>
      <t>CAUSAS DE ATENCIÓN MAL DEFINIDAS - CAPÍTULO 18</t>
    </r>
    <r>
      <rPr>
        <sz val="11"/>
        <rFont val="Aptos"/>
        <family val="2"/>
      </rPr>
      <t xml:space="preserve">
</t>
    </r>
    <r>
      <rPr>
        <sz val="10"/>
        <rFont val="Aptos"/>
        <family val="2"/>
      </rPr>
      <t xml:space="preserve">  </t>
    </r>
    <r>
      <rPr>
        <sz val="8"/>
        <rFont val="Aptos"/>
        <family val="2"/>
      </rPr>
      <t xml:space="preserve">  18. Síntomas; signos y hallazgos anormales clínicos y de laboratorio; no clasificados en otra parte (R00-R99)
</t>
    </r>
    <r>
      <rPr>
        <b/>
        <sz val="11"/>
        <color rgb="FF0070C0"/>
        <rFont val="Aptos"/>
        <family val="2"/>
      </rPr>
      <t xml:space="preserve">CÓDIGOS NO DIAGNÓSTICOS: Otras circunstancias en las que se producen efectos en salud o que motivan el uso de los servicios de salud </t>
    </r>
    <r>
      <rPr>
        <sz val="8"/>
        <color rgb="FF0070C0"/>
        <rFont val="Aptos"/>
        <family val="2"/>
      </rPr>
      <t xml:space="preserve">
</t>
    </r>
    <r>
      <rPr>
        <sz val="8"/>
        <rFont val="Aptos"/>
        <family val="2"/>
      </rPr>
      <t xml:space="preserve">    20. Causas externas de morbilidad y de mortalidad (V01-Y98)
    21. Factores que influyen en el estado de salud y contacto con los servicios de salud (Z00-Z99)</t>
    </r>
  </si>
  <si>
    <t>SALIDAS DE INFORMACIÓN RIPS</t>
  </si>
  <si>
    <t>Contributiva, subsidiada, población pobre no asegurada PPNA (vinculados) y atenciones particulares</t>
  </si>
  <si>
    <t>Un individuo puede cambiar de grupo etareo en el mismo periodo es decir: En los archivos RIPS la edad se maneja con edades cumplidas, (dias, meses, años) y para tal efecto puede cambiar de dias a meses, puede cambiar de meses a años, ó simplemente cumplir un año más que lo involucra en el siguiente grupo etário.</t>
  </si>
  <si>
    <t>Reporte de Atenciones de Morbilidad General atenciones  Diagnosticas,año,Grupo edad, localidad y afiliacion SGSS</t>
  </si>
  <si>
    <r>
      <t>Base de datos RIPS Ministerio de Salud 2009-2025, población contributiva y subsidiada. (</t>
    </r>
    <r>
      <rPr>
        <sz val="10"/>
        <color rgb="FFFF0000"/>
        <rFont val="Aptos"/>
        <family val="2"/>
      </rPr>
      <t>Corte de recepción 2025/02/28</t>
    </r>
    <r>
      <rPr>
        <sz val="10"/>
        <rFont val="Aptos"/>
        <family val="2"/>
      </rPr>
      <t>)</t>
    </r>
  </si>
  <si>
    <r>
      <t>Créditos:</t>
    </r>
    <r>
      <rPr>
        <b/>
        <sz val="10"/>
        <color theme="1"/>
        <rFont val="Aptos"/>
        <family val="2"/>
      </rPr>
      <t xml:space="preserve">
</t>
    </r>
  </si>
  <si>
    <r>
      <t>Código:</t>
    </r>
    <r>
      <rPr>
        <sz val="12"/>
        <color theme="1"/>
        <rFont val="Arial"/>
        <family val="2"/>
      </rPr>
      <t xml:space="preserve">    |   SDS-ICI-FT-045</t>
    </r>
  </si>
  <si>
    <r>
      <t>Fecha:</t>
    </r>
    <r>
      <rPr>
        <sz val="12"/>
        <color theme="1"/>
        <rFont val="Arial"/>
        <family val="2"/>
      </rPr>
      <t xml:space="preserve">    |   9/06/2025</t>
    </r>
  </si>
  <si>
    <r>
      <rPr>
        <b/>
        <sz val="12"/>
        <color theme="1"/>
        <rFont val="Arial"/>
        <family val="2"/>
      </rPr>
      <t>Versión:</t>
    </r>
    <r>
      <rPr>
        <sz val="12"/>
        <color theme="1"/>
        <rFont val="Arial"/>
        <family val="2"/>
      </rPr>
      <t xml:space="preserve">    |   1</t>
    </r>
  </si>
  <si>
    <t>MORBILIDAD GENERAL, BOGOTÁ 2024
DETALLE DE ATENCIONES SEGÚN GRUPOS DE ENFERMEDADES Y ZONA DE LA CIUDAD EN LA QUE SE UBICA EL PRESTADOR DEL SERVICIO</t>
  </si>
  <si>
    <r>
      <rPr>
        <b/>
        <sz val="10"/>
        <color rgb="FFED0000"/>
        <rFont val="Aptos"/>
        <family val="2"/>
      </rPr>
      <t>Nota:</t>
    </r>
    <r>
      <rPr>
        <sz val="10"/>
        <color rgb="FFED0000"/>
        <rFont val="Aptos"/>
        <family val="2"/>
      </rPr>
      <t xml:space="preserve"> Esta información se otorga en los precisos términos de la Ley 1581 de 2012 – por la cual de dictan disposiciones generales para la protección de datos personales – y el Decreto 1377 de 2013 - por el cual se reglamenta parcialmente la Ley 1581 de 2012 - y su uso debe garantizar el derecho fundamental de habeas data. Deben tener en cuenta, el cumplimiento de los principios de que trata el artículo 4 de la mencionada ley, en especial:
1. Guardar la reserva de la información suministrada y utilizarla únicamente para los fines que justifican esta entrega conforme a las funciones a su cargo (principio de finalidad, principio de acceso y circulación restringida).
2. Adoptar las medidas técnicas, humanas y administrativas necesarias para asegurar la reserva y confidencialidad de la información (principio de seguridad y principio de confidencialidad).
3. Conservar con las debidas seguridades la información recibida e impedir su deterioro, pérdida alternación, uso no autorizado o fraudulento (Principio de seguridad)</t>
    </r>
  </si>
  <si>
    <r>
      <t>Base de datos RIPS SDS 2004-2025, población vinculada, desplazada, atenciones no pos y particulares (</t>
    </r>
    <r>
      <rPr>
        <sz val="10"/>
        <color rgb="FFED0000"/>
        <rFont val="Aptos"/>
        <family val="2"/>
      </rPr>
      <t>Corte de recepción 2024/07/31</t>
    </r>
    <r>
      <rPr>
        <sz val="10"/>
        <rFont val="Aptos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</si>
</sst>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72" formatCode="_-* #,##0.00_-;\-* #,##0.00_-;_-* &quot;-&quot;??_-;_-@_-"/>
    <numFmt numFmtId="173" formatCode="yyyy\-mm\-dd;@"/>
  </numFmts>
  <fonts count="40" x14ac:knownFonts="1"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sz val="10"/>
      <color theme="1"/>
      <name val="Aptos"/>
      <family val="2"/>
    </font>
    <font>
      <sz val="8"/>
      <name val="Aptos"/>
      <family val="2"/>
    </font>
    <font>
      <b/>
      <sz val="11"/>
      <color theme="1"/>
      <name val="Aptos"/>
      <family val="2"/>
    </font>
    <font>
      <b/>
      <sz val="10"/>
      <color theme="1"/>
      <name val="Aptos"/>
      <family val="2"/>
    </font>
    <font>
      <sz val="10"/>
      <color theme="1" tint="0.249977111117893"/>
      <name val="Aptos"/>
      <family val="2"/>
    </font>
    <font>
      <sz val="11"/>
      <color theme="1" tint="0.249977111117893"/>
      <name val="Aptos"/>
      <family val="2"/>
    </font>
    <font>
      <sz val="10"/>
      <color theme="4" tint="0.79998168889431442"/>
      <name val="Aptos"/>
      <family val="2"/>
    </font>
    <font>
      <sz val="12"/>
      <color rgb="FF000000"/>
      <name val="Aptos"/>
      <family val="2"/>
    </font>
    <font>
      <b/>
      <sz val="12"/>
      <color rgb="FF000000"/>
      <name val="Aptos"/>
      <family val="2"/>
    </font>
    <font>
      <sz val="12"/>
      <color theme="1"/>
      <name val="Aptos"/>
      <family val="2"/>
    </font>
    <font>
      <b/>
      <sz val="20"/>
      <color theme="1"/>
      <name val="Aptos"/>
      <family val="2"/>
    </font>
    <font>
      <sz val="16"/>
      <color theme="1"/>
      <name val="Aptos"/>
      <family val="2"/>
    </font>
    <font>
      <sz val="8"/>
      <color theme="1"/>
      <name val="Aptos"/>
      <family val="2"/>
    </font>
    <font>
      <i/>
      <sz val="10"/>
      <color theme="1"/>
      <name val="Aptos"/>
      <family val="2"/>
    </font>
    <font>
      <sz val="10"/>
      <color rgb="FFFF0000"/>
      <name val="Aptos"/>
      <family val="2"/>
    </font>
    <font>
      <sz val="10"/>
      <name val="Aptos"/>
      <family val="2"/>
    </font>
    <font>
      <sz val="9"/>
      <color theme="1"/>
      <name val="Aptos"/>
      <family val="2"/>
    </font>
    <font>
      <i/>
      <sz val="9"/>
      <color theme="1"/>
      <name val="Aptos"/>
      <family val="2"/>
    </font>
    <font>
      <b/>
      <sz val="9"/>
      <color theme="1"/>
      <name val="Aptos"/>
      <family val="2"/>
    </font>
    <font>
      <b/>
      <sz val="10"/>
      <name val="Aptos"/>
      <family val="2"/>
    </font>
    <font>
      <sz val="8"/>
      <color rgb="FF000000"/>
      <name val="Aptos"/>
      <family val="2"/>
    </font>
    <font>
      <b/>
      <sz val="8"/>
      <color rgb="FF000000"/>
      <name val="Aptos"/>
      <family val="2"/>
    </font>
    <font>
      <b/>
      <sz val="11"/>
      <name val="Aptos"/>
      <family val="2"/>
    </font>
    <font>
      <b/>
      <sz val="9"/>
      <name val="Aptos"/>
      <family val="2"/>
    </font>
    <font>
      <b/>
      <sz val="14"/>
      <name val="Aptos"/>
      <family val="2"/>
    </font>
    <font>
      <sz val="11"/>
      <name val="Aptos"/>
      <family val="2"/>
    </font>
    <font>
      <b/>
      <sz val="11"/>
      <color rgb="FF0070C0"/>
      <name val="Aptos"/>
      <family val="2"/>
    </font>
    <font>
      <sz val="8"/>
      <color rgb="FF0070C0"/>
      <name val="Aptos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DE0000"/>
      <name val="Aptos"/>
      <family val="2"/>
    </font>
    <font>
      <sz val="10"/>
      <color rgb="FFED0000"/>
      <name val="Aptos"/>
      <family val="2"/>
    </font>
    <font>
      <b/>
      <sz val="10"/>
      <color rgb="FFED0000"/>
      <name val="Aptos"/>
      <family val="2"/>
    </font>
    <font>
      <sz val="10"/>
      <color theme="2" tint="-0.89999084444715716"/>
      <name val="Apto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double">
        <color auto="1"/>
      </top>
      <bottom style="thin">
        <color auto="1"/>
      </bottom>
      <diagonal/>
    </border>
    <border>
      <left/>
      <right style="medium">
        <color theme="0" tint="-0.499984740745262"/>
      </right>
      <top style="double">
        <color auto="1"/>
      </top>
      <bottom style="thin">
        <color auto="1"/>
      </bottom>
      <diagonal/>
    </border>
    <border>
      <left style="medium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thin">
        <color auto="1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auto="1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/>
      <top style="thin">
        <color auto="1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 style="medium">
        <color theme="0" tint="-0.499984740745262"/>
      </top>
      <bottom style="medium">
        <color theme="1"/>
      </bottom>
      <diagonal/>
    </border>
    <border>
      <left style="thin">
        <color indexed="64"/>
      </left>
      <right/>
      <top style="medium">
        <color theme="0" tint="-0.499984740745262"/>
      </top>
      <bottom style="medium">
        <color theme="1"/>
      </bottom>
      <diagonal/>
    </border>
    <border>
      <left/>
      <right/>
      <top style="medium">
        <color theme="0" tint="-0.499984740745262"/>
      </top>
      <bottom style="medium">
        <color theme="1"/>
      </bottom>
      <diagonal/>
    </border>
    <border>
      <left/>
      <right style="medium">
        <color theme="1"/>
      </right>
      <top style="medium">
        <color theme="0" tint="-0.499984740745262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</borders>
  <cellStyleXfs count="22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Font="1"/>
    <xf numFmtId="0" fontId="10" fillId="0" borderId="0" xfId="0" applyFont="1" applyAlignment="1">
      <alignment horizontal="center" wrapText="1"/>
    </xf>
    <xf numFmtId="0" fontId="9" fillId="2" borderId="22" xfId="0" applyFont="1" applyFill="1" applyBorder="1" applyAlignment="1">
      <alignment horizontal="centerContinuous"/>
    </xf>
    <xf numFmtId="0" fontId="9" fillId="2" borderId="23" xfId="0" applyFont="1" applyFill="1" applyBorder="1" applyAlignment="1">
      <alignment horizontal="centerContinuous"/>
    </xf>
    <xf numFmtId="164" fontId="9" fillId="2" borderId="22" xfId="0" applyNumberFormat="1" applyFont="1" applyFill="1" applyBorder="1" applyAlignment="1"/>
    <xf numFmtId="3" fontId="8" fillId="2" borderId="23" xfId="0" applyNumberFormat="1" applyFont="1" applyFill="1" applyBorder="1" applyAlignment="1"/>
    <xf numFmtId="0" fontId="9" fillId="2" borderId="22" xfId="0" applyFont="1" applyFill="1" applyBorder="1" applyAlignment="1"/>
    <xf numFmtId="0" fontId="9" fillId="2" borderId="25" xfId="0" applyFont="1" applyFill="1" applyBorder="1" applyAlignment="1"/>
    <xf numFmtId="0" fontId="9" fillId="2" borderId="23" xfId="0" applyFont="1" applyFill="1" applyBorder="1" applyAlignment="1"/>
    <xf numFmtId="0" fontId="10" fillId="4" borderId="27" xfId="0" applyFont="1" applyFill="1" applyBorder="1" applyAlignment="1">
      <alignment horizontal="center" wrapText="1"/>
    </xf>
    <xf numFmtId="0" fontId="10" fillId="5" borderId="27" xfId="0" applyFont="1" applyFill="1" applyBorder="1" applyAlignment="1">
      <alignment horizontal="center" wrapText="1"/>
    </xf>
    <xf numFmtId="0" fontId="10" fillId="6" borderId="27" xfId="0" applyFont="1" applyFill="1" applyBorder="1" applyAlignment="1">
      <alignment horizontal="center" wrapText="1"/>
    </xf>
    <xf numFmtId="0" fontId="10" fillId="7" borderId="27" xfId="0" applyFont="1" applyFill="1" applyBorder="1" applyAlignment="1">
      <alignment horizontal="center" wrapText="1"/>
    </xf>
    <xf numFmtId="0" fontId="10" fillId="2" borderId="28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Continuous"/>
    </xf>
    <xf numFmtId="3" fontId="6" fillId="2" borderId="24" xfId="0" applyNumberFormat="1" applyFont="1" applyFill="1" applyBorder="1" applyAlignment="1"/>
    <xf numFmtId="3" fontId="6" fillId="2" borderId="24" xfId="0" applyNumberFormat="1" applyFont="1" applyFill="1" applyBorder="1" applyAlignment="1">
      <alignment horizontal="right"/>
    </xf>
    <xf numFmtId="43" fontId="6" fillId="2" borderId="24" xfId="0" applyNumberFormat="1" applyFont="1" applyFill="1" applyBorder="1" applyAlignment="1"/>
    <xf numFmtId="43" fontId="6" fillId="2" borderId="15" xfId="0" applyNumberFormat="1" applyFont="1" applyFill="1" applyBorder="1" applyAlignment="1"/>
    <xf numFmtId="164" fontId="9" fillId="2" borderId="25" xfId="0" applyNumberFormat="1" applyFont="1" applyFill="1" applyBorder="1" applyAlignment="1"/>
    <xf numFmtId="3" fontId="9" fillId="2" borderId="25" xfId="0" applyNumberFormat="1" applyFont="1" applyFill="1" applyBorder="1" applyAlignment="1"/>
    <xf numFmtId="3" fontId="8" fillId="2" borderId="25" xfId="0" applyNumberFormat="1" applyFont="1" applyFill="1" applyBorder="1" applyAlignment="1"/>
    <xf numFmtId="0" fontId="6" fillId="2" borderId="15" xfId="0" applyFont="1" applyFill="1" applyBorder="1" applyAlignment="1">
      <alignment horizontal="centerContinuous"/>
    </xf>
    <xf numFmtId="3" fontId="6" fillId="2" borderId="14" xfId="0" applyNumberFormat="1" applyFont="1" applyFill="1" applyBorder="1" applyAlignment="1"/>
    <xf numFmtId="43" fontId="6" fillId="2" borderId="14" xfId="0" applyNumberFormat="1" applyFont="1" applyFill="1" applyBorder="1" applyAlignment="1"/>
    <xf numFmtId="43" fontId="6" fillId="0" borderId="16" xfId="1" applyFont="1" applyBorder="1" applyAlignment="1">
      <alignment vertical="top" wrapText="1" shrinkToFit="1"/>
    </xf>
    <xf numFmtId="43" fontId="6" fillId="0" borderId="0" xfId="1" applyFont="1" applyBorder="1" applyAlignment="1">
      <alignment vertical="top" wrapText="1" shrinkToFit="1"/>
    </xf>
    <xf numFmtId="43" fontId="6" fillId="0" borderId="16" xfId="1" applyFont="1" applyFill="1" applyBorder="1" applyAlignment="1">
      <alignment vertical="top" wrapText="1" shrinkToFit="1"/>
    </xf>
    <xf numFmtId="43" fontId="6" fillId="0" borderId="0" xfId="1" applyFont="1" applyFill="1" applyBorder="1" applyAlignment="1">
      <alignment vertical="top" wrapText="1" shrinkToFit="1"/>
    </xf>
    <xf numFmtId="43" fontId="6" fillId="0" borderId="0" xfId="1" applyFont="1" applyBorder="1" applyAlignment="1">
      <alignment vertical="top" wrapText="1"/>
    </xf>
    <xf numFmtId="43" fontId="6" fillId="0" borderId="17" xfId="1" applyFont="1" applyBorder="1" applyAlignment="1">
      <alignment vertical="top" wrapText="1"/>
    </xf>
    <xf numFmtId="43" fontId="6" fillId="0" borderId="0" xfId="1" applyFont="1" applyFill="1" applyBorder="1" applyAlignment="1">
      <alignment vertical="top" wrapText="1"/>
    </xf>
    <xf numFmtId="43" fontId="6" fillId="0" borderId="17" xfId="1" applyFont="1" applyFill="1" applyBorder="1" applyAlignment="1">
      <alignment vertical="top" wrapText="1"/>
    </xf>
    <xf numFmtId="0" fontId="11" fillId="2" borderId="26" xfId="2" applyFont="1" applyFill="1" applyBorder="1" applyAlignment="1">
      <alignment horizontal="center" wrapText="1"/>
    </xf>
    <xf numFmtId="0" fontId="11" fillId="2" borderId="27" xfId="2" applyFont="1" applyFill="1" applyBorder="1" applyAlignment="1">
      <alignment horizontal="center" wrapText="1"/>
    </xf>
    <xf numFmtId="0" fontId="10" fillId="4" borderId="26" xfId="2" applyFont="1" applyFill="1" applyBorder="1" applyAlignment="1">
      <alignment horizontal="center" wrapText="1"/>
    </xf>
    <xf numFmtId="0" fontId="10" fillId="4" borderId="28" xfId="2" applyFont="1" applyFill="1" applyBorder="1" applyAlignment="1">
      <alignment horizontal="center" wrapText="1"/>
    </xf>
    <xf numFmtId="0" fontId="10" fillId="5" borderId="26" xfId="2" applyFont="1" applyFill="1" applyBorder="1" applyAlignment="1">
      <alignment horizontal="center" wrapText="1"/>
    </xf>
    <xf numFmtId="0" fontId="10" fillId="5" borderId="28" xfId="2" applyFont="1" applyFill="1" applyBorder="1" applyAlignment="1">
      <alignment horizontal="center" wrapText="1"/>
    </xf>
    <xf numFmtId="0" fontId="10" fillId="6" borderId="27" xfId="2" applyFont="1" applyFill="1" applyBorder="1" applyAlignment="1">
      <alignment horizontal="center" wrapText="1"/>
    </xf>
    <xf numFmtId="0" fontId="10" fillId="7" borderId="26" xfId="2" applyFont="1" applyFill="1" applyBorder="1" applyAlignment="1">
      <alignment horizontal="center" wrapText="1"/>
    </xf>
    <xf numFmtId="0" fontId="10" fillId="7" borderId="28" xfId="2" applyFont="1" applyFill="1" applyBorder="1" applyAlignment="1">
      <alignment horizontal="center" wrapText="1"/>
    </xf>
    <xf numFmtId="0" fontId="12" fillId="8" borderId="27" xfId="2" applyFont="1" applyFill="1" applyBorder="1" applyAlignment="1">
      <alignment horizontal="center" wrapText="1"/>
    </xf>
    <xf numFmtId="0" fontId="10" fillId="2" borderId="26" xfId="2" applyFont="1" applyFill="1" applyBorder="1" applyAlignment="1">
      <alignment horizontal="center" wrapText="1"/>
    </xf>
    <xf numFmtId="0" fontId="10" fillId="2" borderId="28" xfId="2" applyFont="1" applyFill="1" applyBorder="1" applyAlignment="1">
      <alignment horizontal="center" wrapText="1"/>
    </xf>
    <xf numFmtId="0" fontId="0" fillId="0" borderId="16" xfId="16" applyFont="1" applyBorder="1" applyAlignment="1">
      <alignment vertical="top" wrapText="1"/>
    </xf>
    <xf numFmtId="0" fontId="0" fillId="0" borderId="17" xfId="16" applyFont="1" applyBorder="1" applyAlignment="1">
      <alignment vertical="top" wrapText="1"/>
    </xf>
    <xf numFmtId="164" fontId="0" fillId="0" borderId="0" xfId="16" applyNumberFormat="1" applyFont="1" applyBorder="1" applyAlignment="1">
      <alignment vertical="top" wrapText="1"/>
    </xf>
    <xf numFmtId="164" fontId="0" fillId="0" borderId="16" xfId="16" applyNumberFormat="1" applyFont="1" applyBorder="1" applyAlignment="1">
      <alignment vertical="top" wrapText="1"/>
    </xf>
    <xf numFmtId="164" fontId="0" fillId="0" borderId="17" xfId="16" applyNumberFormat="1" applyFont="1" applyBorder="1" applyAlignment="1">
      <alignment vertical="top" wrapText="1"/>
    </xf>
    <xf numFmtId="0" fontId="0" fillId="0" borderId="16" xfId="16" applyFont="1" applyFill="1" applyBorder="1" applyAlignment="1">
      <alignment vertical="top" wrapText="1"/>
    </xf>
    <xf numFmtId="0" fontId="0" fillId="0" borderId="17" xfId="16" applyFont="1" applyFill="1" applyBorder="1" applyAlignment="1">
      <alignment vertical="top" wrapText="1"/>
    </xf>
    <xf numFmtId="164" fontId="0" fillId="0" borderId="0" xfId="16" applyNumberFormat="1" applyFont="1" applyFill="1" applyBorder="1" applyAlignment="1">
      <alignment vertical="top" wrapText="1"/>
    </xf>
    <xf numFmtId="164" fontId="0" fillId="0" borderId="16" xfId="16" applyNumberFormat="1" applyFont="1" applyFill="1" applyBorder="1" applyAlignment="1">
      <alignment vertical="top" wrapText="1"/>
    </xf>
    <xf numFmtId="164" fontId="0" fillId="0" borderId="17" xfId="16" applyNumberFormat="1" applyFont="1" applyFill="1" applyBorder="1" applyAlignment="1">
      <alignment vertical="top" wrapText="1"/>
    </xf>
    <xf numFmtId="0" fontId="0" fillId="0" borderId="0" xfId="0" applyFont="1" applyFill="1"/>
    <xf numFmtId="3" fontId="0" fillId="2" borderId="15" xfId="0" applyNumberFormat="1" applyFont="1" applyFill="1" applyBorder="1" applyAlignment="1">
      <alignment horizontal="right"/>
    </xf>
    <xf numFmtId="3" fontId="0" fillId="2" borderId="24" xfId="0" applyNumberFormat="1" applyFont="1" applyFill="1" applyBorder="1" applyAlignment="1"/>
    <xf numFmtId="3" fontId="0" fillId="2" borderId="24" xfId="0" applyNumberFormat="1" applyFont="1" applyFill="1" applyBorder="1" applyAlignment="1">
      <alignment horizontal="right"/>
    </xf>
    <xf numFmtId="3" fontId="0" fillId="2" borderId="14" xfId="0" applyNumberFormat="1" applyFont="1" applyFill="1" applyBorder="1" applyAlignment="1"/>
    <xf numFmtId="0" fontId="0" fillId="0" borderId="0" xfId="0" applyFont="1" applyAlignment="1"/>
    <xf numFmtId="0" fontId="13" fillId="0" borderId="8" xfId="0" applyFont="1" applyBorder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3" fillId="0" borderId="8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6" fillId="0" borderId="1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3" applyFont="1" applyProtection="1">
      <protection hidden="1"/>
    </xf>
    <xf numFmtId="0" fontId="6" fillId="0" borderId="0" xfId="3" applyFont="1" applyAlignment="1" applyProtection="1">
      <alignment wrapText="1"/>
      <protection hidden="1"/>
    </xf>
    <xf numFmtId="0" fontId="6" fillId="0" borderId="0" xfId="3" applyFont="1" applyProtection="1">
      <protection hidden="1"/>
    </xf>
    <xf numFmtId="0" fontId="6" fillId="0" borderId="0" xfId="6" applyFont="1" applyProtection="1">
      <protection hidden="1"/>
    </xf>
    <xf numFmtId="0" fontId="6" fillId="0" borderId="10" xfId="6" applyFont="1" applyBorder="1" applyAlignment="1" applyProtection="1">
      <alignment wrapText="1"/>
      <protection hidden="1"/>
    </xf>
    <xf numFmtId="0" fontId="6" fillId="0" borderId="10" xfId="3" applyFont="1" applyBorder="1" applyAlignment="1" applyProtection="1">
      <alignment wrapText="1"/>
      <protection hidden="1"/>
    </xf>
    <xf numFmtId="0" fontId="6" fillId="0" borderId="9" xfId="3" applyFont="1" applyBorder="1" applyAlignment="1" applyProtection="1">
      <alignment vertical="top" wrapText="1"/>
      <protection hidden="1"/>
    </xf>
    <xf numFmtId="0" fontId="6" fillId="0" borderId="7" xfId="3" applyFont="1" applyBorder="1" applyAlignment="1" applyProtection="1">
      <alignment vertical="top" wrapText="1"/>
      <protection hidden="1"/>
    </xf>
    <xf numFmtId="49" fontId="6" fillId="0" borderId="6" xfId="6" applyNumberFormat="1" applyFont="1" applyBorder="1" applyAlignment="1" applyProtection="1">
      <alignment horizontal="left" vertical="top"/>
      <protection hidden="1"/>
    </xf>
    <xf numFmtId="49" fontId="6" fillId="0" borderId="5" xfId="6" applyNumberFormat="1" applyFont="1" applyBorder="1" applyAlignment="1" applyProtection="1">
      <alignment vertical="top"/>
      <protection hidden="1"/>
    </xf>
    <xf numFmtId="49" fontId="21" fillId="0" borderId="5" xfId="6" applyNumberFormat="1" applyFont="1" applyBorder="1" applyAlignment="1" applyProtection="1">
      <alignment vertical="top"/>
      <protection hidden="1"/>
    </xf>
    <xf numFmtId="0" fontId="22" fillId="0" borderId="4" xfId="3" applyFont="1" applyBorder="1" applyAlignment="1" applyProtection="1">
      <alignment horizontal="left" vertical="top" wrapText="1"/>
      <protection hidden="1"/>
    </xf>
    <xf numFmtId="0" fontId="21" fillId="0" borderId="1" xfId="6" applyFont="1" applyBorder="1" applyAlignment="1">
      <alignment vertical="top" wrapText="1"/>
    </xf>
    <xf numFmtId="0" fontId="21" fillId="0" borderId="2" xfId="6" applyFont="1" applyBorder="1" applyAlignment="1">
      <alignment vertical="top" wrapText="1"/>
    </xf>
    <xf numFmtId="0" fontId="6" fillId="0" borderId="0" xfId="6" applyFont="1" applyBorder="1" applyAlignment="1" applyProtection="1">
      <alignment wrapText="1"/>
      <protection hidden="1"/>
    </xf>
    <xf numFmtId="0" fontId="6" fillId="0" borderId="0" xfId="3" applyFont="1" applyBorder="1" applyAlignment="1" applyProtection="1">
      <alignment wrapText="1"/>
      <protection hidden="1"/>
    </xf>
    <xf numFmtId="0" fontId="19" fillId="0" borderId="0" xfId="3" applyFont="1" applyBorder="1" applyAlignment="1" applyProtection="1">
      <alignment horizontal="left" vertical="top"/>
      <protection hidden="1"/>
    </xf>
    <xf numFmtId="0" fontId="9" fillId="2" borderId="29" xfId="6" applyFont="1" applyFill="1" applyBorder="1" applyAlignment="1" applyProtection="1">
      <alignment vertical="top"/>
      <protection hidden="1"/>
    </xf>
    <xf numFmtId="0" fontId="6" fillId="0" borderId="30" xfId="6" applyFont="1" applyBorder="1" applyAlignment="1" applyProtection="1">
      <alignment wrapText="1"/>
      <protection hidden="1"/>
    </xf>
    <xf numFmtId="0" fontId="9" fillId="2" borderId="31" xfId="3" applyFont="1" applyFill="1" applyBorder="1" applyAlignment="1" applyProtection="1">
      <alignment vertical="top"/>
      <protection hidden="1"/>
    </xf>
    <xf numFmtId="0" fontId="6" fillId="0" borderId="30" xfId="3" applyFont="1" applyBorder="1" applyAlignment="1" applyProtection="1">
      <alignment wrapText="1"/>
      <protection hidden="1"/>
    </xf>
    <xf numFmtId="0" fontId="9" fillId="2" borderId="32" xfId="3" applyFont="1" applyFill="1" applyBorder="1" applyAlignment="1" applyProtection="1">
      <alignment vertical="top" wrapText="1"/>
      <protection hidden="1"/>
    </xf>
    <xf numFmtId="0" fontId="6" fillId="0" borderId="33" xfId="3" applyFont="1" applyBorder="1" applyAlignment="1" applyProtection="1">
      <alignment vertical="top" wrapText="1"/>
      <protection hidden="1"/>
    </xf>
    <xf numFmtId="0" fontId="19" fillId="0" borderId="34" xfId="3" applyFont="1" applyBorder="1" applyAlignment="1" applyProtection="1">
      <alignment horizontal="left" vertical="top"/>
      <protection hidden="1"/>
    </xf>
    <xf numFmtId="0" fontId="19" fillId="0" borderId="30" xfId="3" applyFont="1" applyBorder="1" applyAlignment="1" applyProtection="1">
      <alignment horizontal="left" vertical="top"/>
      <protection hidden="1"/>
    </xf>
    <xf numFmtId="0" fontId="9" fillId="0" borderId="29" xfId="6" applyFont="1" applyBorder="1" applyAlignment="1" applyProtection="1">
      <alignment horizontal="right" vertical="top"/>
      <protection hidden="1"/>
    </xf>
    <xf numFmtId="49" fontId="6" fillId="0" borderId="36" xfId="6" applyNumberFormat="1" applyFont="1" applyBorder="1" applyAlignment="1" applyProtection="1">
      <alignment horizontal="left" vertical="top"/>
      <protection hidden="1"/>
    </xf>
    <xf numFmtId="0" fontId="9" fillId="0" borderId="31" xfId="6" applyFont="1" applyBorder="1" applyAlignment="1" applyProtection="1">
      <alignment horizontal="right" vertical="top"/>
      <protection hidden="1"/>
    </xf>
    <xf numFmtId="49" fontId="6" fillId="0" borderId="37" xfId="6" applyNumberFormat="1" applyFont="1" applyBorder="1" applyAlignment="1" applyProtection="1">
      <alignment vertical="top"/>
      <protection hidden="1"/>
    </xf>
    <xf numFmtId="0" fontId="9" fillId="0" borderId="31" xfId="6" applyFont="1" applyBorder="1" applyAlignment="1" applyProtection="1">
      <alignment horizontal="right" vertical="top" wrapText="1"/>
      <protection hidden="1"/>
    </xf>
    <xf numFmtId="49" fontId="21" fillId="0" borderId="37" xfId="6" applyNumberFormat="1" applyFont="1" applyBorder="1" applyAlignment="1" applyProtection="1">
      <alignment vertical="top"/>
      <protection hidden="1"/>
    </xf>
    <xf numFmtId="0" fontId="8" fillId="0" borderId="32" xfId="6" applyFont="1" applyBorder="1" applyAlignment="1">
      <alignment horizontal="right" vertical="top" wrapText="1"/>
    </xf>
    <xf numFmtId="0" fontId="22" fillId="0" borderId="38" xfId="3" applyFont="1" applyBorder="1" applyAlignment="1" applyProtection="1">
      <alignment horizontal="left" vertical="top" wrapText="1"/>
      <protection hidden="1"/>
    </xf>
    <xf numFmtId="0" fontId="9" fillId="0" borderId="39" xfId="6" applyFont="1" applyBorder="1" applyAlignment="1">
      <alignment horizontal="right" vertical="top" wrapText="1"/>
    </xf>
    <xf numFmtId="0" fontId="21" fillId="0" borderId="40" xfId="6" applyFont="1" applyBorder="1" applyAlignment="1">
      <alignment vertical="top" wrapText="1"/>
    </xf>
    <xf numFmtId="0" fontId="8" fillId="0" borderId="41" xfId="6" applyFont="1" applyBorder="1" applyAlignment="1">
      <alignment horizontal="right" vertical="top" wrapText="1"/>
    </xf>
    <xf numFmtId="0" fontId="26" fillId="0" borderId="42" xfId="6" applyFont="1" applyBorder="1" applyAlignment="1">
      <alignment vertical="top" wrapText="1"/>
    </xf>
    <xf numFmtId="0" fontId="26" fillId="0" borderId="43" xfId="6" applyFont="1" applyBorder="1" applyAlignment="1">
      <alignment vertical="top" wrapText="1"/>
    </xf>
    <xf numFmtId="0" fontId="26" fillId="0" borderId="44" xfId="6" applyFont="1" applyBorder="1" applyAlignment="1">
      <alignment vertical="top" wrapText="1"/>
    </xf>
    <xf numFmtId="0" fontId="34" fillId="0" borderId="0" xfId="3" applyFont="1" applyAlignment="1" applyProtection="1">
      <alignment wrapText="1"/>
      <protection hidden="1"/>
    </xf>
    <xf numFmtId="0" fontId="35" fillId="0" borderId="0" xfId="16" applyFont="1" applyBorder="1" applyAlignment="1">
      <alignment vertical="center" wrapText="1"/>
    </xf>
    <xf numFmtId="0" fontId="1" fillId="0" borderId="45" xfId="16" applyBorder="1" applyAlignment="1">
      <alignment horizontal="center" vertical="center" wrapText="1"/>
    </xf>
    <xf numFmtId="0" fontId="35" fillId="0" borderId="46" xfId="16" applyFont="1" applyBorder="1" applyAlignment="1">
      <alignment horizontal="center" vertical="center" wrapText="1"/>
    </xf>
    <xf numFmtId="0" fontId="35" fillId="0" borderId="47" xfId="16" applyFont="1" applyBorder="1" applyAlignment="1">
      <alignment horizontal="center" vertical="center" wrapText="1"/>
    </xf>
    <xf numFmtId="0" fontId="1" fillId="0" borderId="48" xfId="16" applyBorder="1" applyAlignment="1">
      <alignment horizontal="center" vertical="center" wrapText="1"/>
    </xf>
    <xf numFmtId="0" fontId="35" fillId="0" borderId="49" xfId="16" applyFont="1" applyBorder="1" applyAlignment="1">
      <alignment horizontal="center"/>
    </xf>
    <xf numFmtId="173" fontId="5" fillId="0" borderId="50" xfId="16" applyNumberFormat="1" applyFont="1" applyBorder="1" applyAlignment="1">
      <alignment horizontal="center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164" fontId="6" fillId="0" borderId="13" xfId="0" applyNumberFormat="1" applyFont="1" applyBorder="1" applyAlignment="1">
      <alignment vertical="top"/>
    </xf>
    <xf numFmtId="3" fontId="6" fillId="0" borderId="13" xfId="0" applyNumberFormat="1" applyFont="1" applyBorder="1" applyAlignment="1">
      <alignment vertical="top"/>
    </xf>
    <xf numFmtId="164" fontId="6" fillId="0" borderId="18" xfId="0" applyNumberFormat="1" applyFont="1" applyBorder="1" applyAlignment="1">
      <alignment vertical="top"/>
    </xf>
    <xf numFmtId="3" fontId="0" fillId="0" borderId="19" xfId="0" applyNumberFormat="1" applyFont="1" applyBorder="1" applyAlignment="1">
      <alignment vertical="top"/>
    </xf>
    <xf numFmtId="164" fontId="0" fillId="0" borderId="13" xfId="0" applyNumberFormat="1" applyFont="1" applyBorder="1" applyAlignment="1">
      <alignment vertical="top"/>
    </xf>
    <xf numFmtId="3" fontId="0" fillId="0" borderId="13" xfId="0" applyNumberFormat="1" applyFont="1" applyBorder="1" applyAlignment="1">
      <alignment vertical="top"/>
    </xf>
    <xf numFmtId="164" fontId="0" fillId="0" borderId="18" xfId="0" applyNumberFormat="1" applyFont="1" applyBorder="1" applyAlignment="1">
      <alignment vertical="top"/>
    </xf>
    <xf numFmtId="43" fontId="6" fillId="0" borderId="18" xfId="1" applyFont="1" applyBorder="1" applyAlignment="1">
      <alignment vertical="top"/>
    </xf>
    <xf numFmtId="43" fontId="6" fillId="0" borderId="13" xfId="1" applyFont="1" applyBorder="1" applyAlignment="1">
      <alignment vertical="top"/>
    </xf>
    <xf numFmtId="43" fontId="6" fillId="0" borderId="19" xfId="1" applyFont="1" applyBorder="1" applyAlignment="1">
      <alignment vertical="top"/>
    </xf>
    <xf numFmtId="0" fontId="0" fillId="0" borderId="0" xfId="0" applyFont="1" applyAlignment="1">
      <alignment vertical="top"/>
    </xf>
    <xf numFmtId="164" fontId="6" fillId="0" borderId="3" xfId="0" applyNumberFormat="1" applyFont="1" applyBorder="1" applyAlignment="1">
      <alignment vertical="top"/>
    </xf>
    <xf numFmtId="3" fontId="6" fillId="0" borderId="3" xfId="0" applyNumberFormat="1" applyFont="1" applyBorder="1" applyAlignment="1">
      <alignment vertical="top"/>
    </xf>
    <xf numFmtId="164" fontId="6" fillId="0" borderId="20" xfId="0" applyNumberFormat="1" applyFont="1" applyBorder="1" applyAlignment="1">
      <alignment vertical="top"/>
    </xf>
    <xf numFmtId="3" fontId="0" fillId="0" borderId="21" xfId="0" applyNumberFormat="1" applyFont="1" applyBorder="1" applyAlignment="1">
      <alignment vertical="top"/>
    </xf>
    <xf numFmtId="164" fontId="0" fillId="0" borderId="3" xfId="0" applyNumberFormat="1" applyFont="1" applyBorder="1" applyAlignment="1">
      <alignment vertical="top"/>
    </xf>
    <xf numFmtId="3" fontId="0" fillId="0" borderId="3" xfId="0" applyNumberFormat="1" applyFont="1" applyBorder="1" applyAlignment="1">
      <alignment vertical="top"/>
    </xf>
    <xf numFmtId="164" fontId="0" fillId="0" borderId="20" xfId="0" applyNumberFormat="1" applyFont="1" applyBorder="1" applyAlignment="1">
      <alignment vertical="top"/>
    </xf>
    <xf numFmtId="43" fontId="6" fillId="0" borderId="20" xfId="1" applyFont="1" applyBorder="1" applyAlignment="1">
      <alignment vertical="top"/>
    </xf>
    <xf numFmtId="43" fontId="6" fillId="0" borderId="3" xfId="1" applyFont="1" applyBorder="1" applyAlignment="1">
      <alignment vertical="top"/>
    </xf>
    <xf numFmtId="43" fontId="6" fillId="0" borderId="21" xfId="1" applyFont="1" applyBorder="1" applyAlignment="1">
      <alignment vertical="top"/>
    </xf>
    <xf numFmtId="0" fontId="36" fillId="3" borderId="35" xfId="3" applyFont="1" applyFill="1" applyBorder="1" applyAlignment="1" applyProtection="1">
      <alignment horizontal="left" vertical="top" wrapText="1"/>
      <protection hidden="1"/>
    </xf>
    <xf numFmtId="0" fontId="36" fillId="3" borderId="7" xfId="3" applyFont="1" applyFill="1" applyBorder="1" applyAlignment="1" applyProtection="1">
      <alignment horizontal="left" vertical="top" wrapText="1"/>
      <protection hidden="1"/>
    </xf>
    <xf numFmtId="0" fontId="36" fillId="3" borderId="33" xfId="3" applyFont="1" applyFill="1" applyBorder="1" applyAlignment="1" applyProtection="1">
      <alignment horizontal="left" vertical="top" wrapText="1"/>
      <protection hidden="1"/>
    </xf>
    <xf numFmtId="0" fontId="37" fillId="0" borderId="35" xfId="3" applyFont="1" applyBorder="1" applyAlignment="1" applyProtection="1">
      <alignment horizontal="left" vertical="top" wrapText="1"/>
      <protection hidden="1"/>
    </xf>
    <xf numFmtId="0" fontId="37" fillId="0" borderId="7" xfId="3" applyFont="1" applyBorder="1" applyAlignment="1" applyProtection="1">
      <alignment horizontal="left" vertical="top" wrapText="1"/>
      <protection hidden="1"/>
    </xf>
    <xf numFmtId="0" fontId="37" fillId="0" borderId="33" xfId="3" applyFont="1" applyBorder="1" applyAlignment="1" applyProtection="1">
      <alignment horizontal="left" vertical="top" wrapText="1"/>
      <protection hidden="1"/>
    </xf>
    <xf numFmtId="0" fontId="39" fillId="9" borderId="27" xfId="2" applyFont="1" applyFill="1" applyBorder="1" applyAlignment="1">
      <alignment horizontal="center" wrapText="1"/>
    </xf>
  </cellXfs>
  <cellStyles count="22">
    <cellStyle name="Millares" xfId="1" builtinId="3"/>
    <cellStyle name="Millares 2" xfId="4" xr:uid="{8943DD05-D69A-4402-BBC8-93D4F44251B3}"/>
    <cellStyle name="Millares 2 2" xfId="11" xr:uid="{D75A78F6-701B-4305-BB69-7FC7CD7C37BA}"/>
    <cellStyle name="Millares 2 3" xfId="17" xr:uid="{3869CCB1-D6D0-455C-A8BC-E8EBDEF2A821}"/>
    <cellStyle name="Millares 3" xfId="5" xr:uid="{7DE33BCD-0686-4BFB-9ED2-3FC286C0D7F6}"/>
    <cellStyle name="Millares 3 2" xfId="12" xr:uid="{917EC510-9DE4-4D77-A0D2-A9CD06CE50C6}"/>
    <cellStyle name="Millares 3 3" xfId="18" xr:uid="{C7EB48D0-A4C6-447E-909A-6A6C290FB6C3}"/>
    <cellStyle name="Millares 4" xfId="7" xr:uid="{0648BB5D-1E2E-43B9-9C72-4ABC08CA029D}"/>
    <cellStyle name="Millares 4 2" xfId="13" xr:uid="{8C557657-668C-4289-931B-79B64FDAE600}"/>
    <cellStyle name="Millares 4 3" xfId="20" xr:uid="{7D22FF71-CB6D-4A5F-AA68-D98AA92405CC}"/>
    <cellStyle name="Millares 5" xfId="9" xr:uid="{7104AAC2-6DAC-4B58-A8B1-851DEFDB93B1}"/>
    <cellStyle name="Millares 5 2" xfId="15" xr:uid="{15815230-48A8-4FD3-8BC0-5A6F24368E18}"/>
    <cellStyle name="Millares 6" xfId="21" xr:uid="{02CDFAF6-38D1-451F-9A1B-56A25823DDC3}"/>
    <cellStyle name="Normal" xfId="0" builtinId="0"/>
    <cellStyle name="Normal 2" xfId="2" xr:uid="{A1244B21-A262-4619-9963-D987309D7D35}"/>
    <cellStyle name="Normal 2 2" xfId="3" xr:uid="{736CC771-32F5-424E-8305-CD7039C4130B}"/>
    <cellStyle name="Normal 2 3" xfId="10" xr:uid="{F9DAAB2F-EE8D-40AE-8C42-2349374C05B4}"/>
    <cellStyle name="Normal 2 4" xfId="16" xr:uid="{A6D8F919-96B3-4CCF-8EB9-D770E737AC95}"/>
    <cellStyle name="Normal 3" xfId="6" xr:uid="{76C706B0-E4D2-42A1-B1FC-4014B913CEF3}"/>
    <cellStyle name="Normal 3 2" xfId="19" xr:uid="{5B4FAB7D-F92B-41FE-A613-36A10C697E96}"/>
    <cellStyle name="Normal 4" xfId="8" xr:uid="{F268DA57-0F7A-41FD-A457-7BEE686A2ACD}"/>
    <cellStyle name="Normal 5" xfId="14" xr:uid="{448D51CF-20F4-43C3-A4BB-81EDC719FF45}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medium">
          <color theme="0" tint="-0.499984740745262"/>
        </right>
        <top style="medium">
          <color theme="0" tint="-0.49998474074526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  <alignment horizontal="general" vertical="top" textRotation="0" wrapText="1" indent="0" justifyLastLine="0" readingOrder="0"/>
      <border diagonalUp="0" diagonalDown="0" outline="0">
        <left/>
        <right style="medium">
          <color theme="0" tint="-0.49998474074526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  <alignment horizontal="general" vertical="top" textRotation="0" wrapText="1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theme="0" tint="-0.499984740745262"/>
        </left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  <border diagonalUp="0" diagonalDown="0" outline="0">
        <left style="medium">
          <color theme="0" tint="-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0" tint="-0.499984740745262"/>
        </right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  <border diagonalUp="0" diagonalDown="0" outline="0">
        <left/>
        <right style="medium">
          <color theme="0" tint="-0.499984740745262"/>
        </right>
      </border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theme="0" tint="-0.499984740745262"/>
        </left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  <border diagonalUp="0" diagonalDown="0" outline="0">
        <left style="medium">
          <color theme="0" tint="-0.499984740745262"/>
        </left>
        <right/>
      </border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0" tint="-0.499984740745262"/>
        </right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  <border diagonalUp="0" diagonalDown="0" outline="0">
        <left/>
        <right style="medium">
          <color theme="0" tint="-0.499984740745262"/>
        </right>
      </border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theme="0" tint="-0.499984740745262"/>
        </left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  <border diagonalUp="0" diagonalDown="0" outline="0">
        <left style="medium">
          <color theme="0" tint="-0.499984740745262"/>
        </left>
        <right/>
      </border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0" tint="-0.499984740745262"/>
        </right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164" formatCode="_-* #,##0_-;\-* #,##0_-;_-* &quot;-&quot;??_-;_-@_-"/>
      <alignment horizontal="general" vertical="top" textRotation="0" wrapText="1" indent="0" justifyLastLine="0" shrinkToFit="1" readingOrder="0"/>
      <border diagonalUp="0" diagonalDown="0" outline="0">
        <left/>
        <right style="medium">
          <color theme="0" tint="-0.49998474074526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theme="0" tint="-0.499984740745262"/>
        </left>
        <right/>
        <top style="medium">
          <color theme="0" tint="-0.49998474074526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  <alignment horizontal="general" vertical="top" textRotation="0" wrapText="1" indent="0" justifyLastLine="0" shrinkToFit="1" readingOrder="0"/>
      <border diagonalUp="0" diagonalDown="0" outline="0">
        <left style="medium">
          <color theme="0" tint="-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alignment horizontal="general" vertical="top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medium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alignment horizontal="general" vertical="top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Continuous" vertical="bottom" textRotation="0" wrapText="0" indent="0" justifyLastLine="0" shrinkToFit="0" readingOrder="0"/>
      <border diagonalUp="0" diagonalDown="0" outline="0">
        <left/>
        <right style="medium">
          <color theme="0" tint="-0.499984740745262"/>
        </right>
        <top style="medium">
          <color theme="0" tint="-0.49998474074526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  <alignment horizontal="general" vertical="top" textRotation="0" wrapText="1" indent="0" justifyLastLine="0" shrinkToFit="0" readingOrder="0"/>
      <border diagonalUp="0" diagonalDown="0" outline="0">
        <left/>
        <right style="medium">
          <color theme="0" tint="-0.49998474074526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Continuous" vertical="bottom" textRotation="0" wrapText="0" indent="0" justifyLastLine="0" shrinkToFit="0" readingOrder="0"/>
      <border diagonalUp="0" diagonalDown="0" outline="0">
        <left style="medium">
          <color theme="0" tint="-0.499984740745262"/>
        </left>
        <right/>
        <top style="medium">
          <color theme="0" tint="-0.49998474074526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  <alignment horizontal="general" vertical="top" textRotation="0" wrapText="1" indent="0" justifyLastLine="0" shrinkToFit="1" readingOrder="0"/>
      <border diagonalUp="0" diagonalDown="0" outline="0">
        <left style="medium">
          <color theme="0" tint="-0.499984740745262"/>
        </left>
        <right/>
      </border>
    </dxf>
    <dxf>
      <border>
        <top style="medium">
          <color theme="0" tint="-0.499984740745262"/>
        </top>
      </border>
    </dxf>
    <dxf>
      <border>
        <bottom style="medium">
          <color theme="0" tint="-0.499984740745262"/>
        </bottom>
      </border>
    </dxf>
    <dxf>
      <font>
        <strike val="0"/>
        <outline val="0"/>
        <shadow val="0"/>
        <u val="none"/>
        <vertAlign val="baseline"/>
        <name val="Aptos"/>
        <family val="2"/>
        <scheme val="none"/>
      </font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  <alignment horizontal="general" vertical="top" textRotation="0" wrapText="1" indent="0" justifyLastLine="0" readingOrder="0"/>
    </dxf>
    <dxf>
      <font>
        <strike val="0"/>
        <outline val="0"/>
        <shadow val="0"/>
        <u val="none"/>
        <vertAlign val="baseline"/>
        <color theme="1" tint="0.249977111117893"/>
        <name val="Aptos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ED0000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1A69E5-CB80-4CD4-8524-E80794880844}" name="Tabla1" displayName="Tabla1" ref="A4:U211" totalsRowCount="1" headerRowDxfId="46" dataDxfId="45" totalsRowDxfId="44" headerRowBorderDxfId="43" totalsRowBorderDxfId="42">
  <autoFilter ref="A4:U210" xr:uid="{DE1A69E5-CB80-4CD4-8524-E80794880844}"/>
  <sortState xmlns:xlrd2="http://schemas.microsoft.com/office/spreadsheetml/2017/richdata2" ref="A5:U210">
    <sortCondition descending="1" ref="Q18:Q210"/>
  </sortState>
  <tableColumns count="21">
    <tableColumn id="1" xr3:uid="{6C2455C1-BDBF-4804-BA24-7E88105C9B59}" name="Capítulo CIE-10" totalsRowLabel="TOTAL DE ATENCIONES POR ENFERMEDADES BIEN DEFINIDAS" dataDxfId="41" totalsRowDxfId="40"/>
    <tableColumn id="2" xr3:uid="{A6E9F4AF-39E0-424F-9714-9E607D908A1E}" name="Grupo  de Enfermedad (según CIE-10)" dataDxfId="39" totalsRowDxfId="38"/>
    <tableColumn id="4" xr3:uid="{BA86302D-7291-47E3-A0B8-D6041E122DDC}" name="Sur Occidente - Atenciones" totalsRowFunction="sum" dataDxfId="37" totalsRowDxfId="36"/>
    <tableColumn id="14" xr3:uid="{01ABC7B3-32C4-418D-BC96-7F0AF53C62DB}" name="Sur Occidente - Usuario" totalsRowLabel="1.461.007" dataDxfId="35" totalsRowDxfId="34"/>
    <tableColumn id="3" xr3:uid="{A830F775-9EF6-4C66-879C-6701176AAF4B}" name="Norte - Atenciones" totalsRowFunction="sum" dataDxfId="33" totalsRowDxfId="32"/>
    <tableColumn id="37" xr3:uid="{8BC1CB5B-9BFA-4880-8C0F-7D2A1FB7DDF6}" name="Norte - Usuario" totalsRowLabel="3.149.428" dataDxfId="31" totalsRowDxfId="30" dataCellStyle="Millares"/>
    <tableColumn id="35" xr3:uid="{046AFB01-C96D-4460-B6A3-DFC066122FBB}" name="Centro Oriente - Atenciones" totalsRowFunction="sum" dataDxfId="29" totalsRowDxfId="28" dataCellStyle="Millares"/>
    <tableColumn id="33" xr3:uid="{74E01320-7A3E-4265-98E7-108474752EAA}" name="Centro Oriente - Usuario" totalsRowLabel="887.091" dataDxfId="27" totalsRowDxfId="26" dataCellStyle="Millares"/>
    <tableColumn id="31" xr3:uid="{9E453C2D-7DE7-4477-B308-E1C103FED442}" name="Sur - Atenciones" totalsRowFunction="sum" dataDxfId="25" totalsRowDxfId="24" dataCellStyle="Millares"/>
    <tableColumn id="29" xr3:uid="{D5EA2BF8-7914-4CA1-B5F1-9D585B2A28E1}" name="Sur - Usuario" totalsRowLabel="397.891" dataDxfId="23" totalsRowDxfId="22" dataCellStyle="Millares"/>
    <tableColumn id="27" xr3:uid="{04B3C5AB-1835-4A8D-A74A-599640C2CAC6}" name="Sin Dato - Atenciones" totalsRowFunction="sum" dataDxfId="21" totalsRowDxfId="20" dataCellStyle="Millares"/>
    <tableColumn id="39" xr3:uid="{01AD56C4-0617-4648-AA90-82DE2314EB6E}" name="Sin Dato - Usuario" totalsRowLabel="861.292" dataDxfId="19" totalsRowDxfId="18" dataCellStyle="Millares"/>
    <tableColumn id="25" xr3:uid="{A3235EFC-8057-4AFC-B619-E42DB75AB0AD}" name="Fuera de Bogotá - Atenciones" totalsRowFunction="sum" dataDxfId="17" totalsRowDxfId="16" dataCellStyle="Millares"/>
    <tableColumn id="23" xr3:uid="{E5BCD489-4266-4896-AB65-BCEDE7A712E0}" name="Fuera de Bogotá - Usuario" totalsRowLabel="795.618" dataDxfId="15" totalsRowDxfId="14" dataCellStyle="Millares"/>
    <tableColumn id="21" xr3:uid="{805DD133-3AB7-4F39-8CAC-75676260CB0F}" name="ATENCIONES" totalsRowFunction="sum" dataDxfId="13" totalsRowDxfId="12" dataCellStyle="Millares"/>
    <tableColumn id="38" xr3:uid="{B5EFCE47-8447-46D8-A434-5B03B0859DCE}" name="USUARIOS" totalsRowLabel="5.784.490" dataDxfId="11" totalsRowDxfId="10" dataCellStyle="Millares"/>
    <tableColumn id="36" xr3:uid="{7AB62B35-9E8F-4807-B446-5C4E16ADBF9D}" name="Sur Occidente _x000a_% Atenciones" totalsRowFunction="custom" dataDxfId="9" totalsRowDxfId="8" dataCellStyle="Millares">
      <totalsRowFormula>100*Tabla1[[#Totals],[Sur Occidente - Atenciones]]/$C$215</totalsRowFormula>
    </tableColumn>
    <tableColumn id="19" xr3:uid="{1DEB3694-A415-4C9F-BE1C-76C2A3348E03}" name="Norte _x000a_% Atenciones" totalsRowFunction="custom" dataDxfId="7" totalsRowDxfId="6" dataCellStyle="Millares">
      <calculatedColumnFormula>IFERROR(100*Tabla1[[#This Row],[Norte - Atenciones]]/Tabla1[[#Totals],[Norte - Atenciones]],0)</calculatedColumnFormula>
      <totalsRowFormula>100*Tabla1[[#Totals],[Norte - Atenciones]]/$E$215</totalsRowFormula>
    </tableColumn>
    <tableColumn id="20" xr3:uid="{19882159-BF2B-4D31-99AE-13EBE49BF270}" name="Centro Oriente _x000a_% Atenciones" totalsRowFunction="custom" dataDxfId="5" totalsRowDxfId="4" dataCellStyle="Millares">
      <calculatedColumnFormula>IFERROR(100*Tabla1[[#This Row],[Centro Oriente - Atenciones]]/Tabla1[[#Totals],[Centro Oriente - Atenciones]],0)</calculatedColumnFormula>
      <totalsRowFormula>100*Tabla1[[#Totals],[Centro Oriente - Atenciones]]/$G$215</totalsRowFormula>
    </tableColumn>
    <tableColumn id="5" xr3:uid="{FD9992E1-7DF9-46A3-966D-99E3D666612C}" name="Sur _x000a_% Atenciones" totalsRowFunction="custom" dataDxfId="3" totalsRowDxfId="2">
      <calculatedColumnFormula>IFERROR(100*Tabla1[[#This Row],[Sur - Atenciones]]/Tabla1[[#Totals],[Sur - Atenciones]],0)</calculatedColumnFormula>
      <totalsRowFormula>100*Tabla1[[#Totals],[Sur - Atenciones]]/$I$215</totalsRowFormula>
    </tableColumn>
    <tableColumn id="6" xr3:uid="{2DEF896B-C61D-4587-A114-F048BB3BF19B}" name="Total _x000a_% Atenciones" totalsRowFunction="custom" dataDxfId="1" totalsRowDxfId="0">
      <calculatedColumnFormula>IFERROR(100*Tabla1[[#This Row],[ATENCIONES]]/Tabla1[[#Totals],[ATENCIONES]],0)</calculatedColumnFormula>
      <totalsRowFormula>100*Tabla1[[#Totals],[ATENCIONES]]/$O$215</totalsRowFormula>
    </tableColumn>
  </tableColumns>
  <tableStyleInfo name="TableStyleMedium5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Marquesina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52FA3-9695-4A48-B72B-43B88FA69F97}">
  <sheetPr>
    <pageSetUpPr fitToPage="1"/>
  </sheetPr>
  <dimension ref="A1:F20"/>
  <sheetViews>
    <sheetView showGridLines="0" view="pageBreakPreview" topLeftCell="A9" zoomScale="85" zoomScaleNormal="80" zoomScaleSheetLayoutView="85" workbookViewId="0">
      <selection activeCell="C19" sqref="C19:E19"/>
    </sheetView>
  </sheetViews>
  <sheetFormatPr baseColWidth="10" defaultColWidth="10" defaultRowHeight="13.5" zeroHeight="1" x14ac:dyDescent="0.25"/>
  <cols>
    <col min="1" max="1" width="1.5" style="73" customWidth="1"/>
    <col min="2" max="2" width="21" style="73" customWidth="1"/>
    <col min="3" max="5" width="42" style="73" customWidth="1"/>
    <col min="6" max="6" width="0.875" style="73" customWidth="1"/>
    <col min="7" max="16384" width="10" style="73"/>
  </cols>
  <sheetData>
    <row r="1" spans="1:6" ht="64.5" x14ac:dyDescent="0.25">
      <c r="A1" s="110" t="s">
        <v>2</v>
      </c>
      <c r="B1" s="112" t="e" vm="1">
        <v>#VALUE!</v>
      </c>
      <c r="C1" s="113" t="s">
        <v>292</v>
      </c>
      <c r="D1" s="113"/>
      <c r="E1" s="114"/>
      <c r="F1" s="111"/>
    </row>
    <row r="2" spans="1:6" s="71" customFormat="1" ht="16.5" thickBot="1" x14ac:dyDescent="0.3">
      <c r="A2" s="110"/>
      <c r="B2" s="115"/>
      <c r="C2" s="116" t="s">
        <v>298</v>
      </c>
      <c r="D2" s="116" t="s">
        <v>299</v>
      </c>
      <c r="E2" s="117" t="s">
        <v>300</v>
      </c>
    </row>
    <row r="3" spans="1:6" ht="27.75" thickBot="1" x14ac:dyDescent="0.3">
      <c r="A3" s="72" t="s">
        <v>1</v>
      </c>
      <c r="B3" s="143" t="s">
        <v>19</v>
      </c>
      <c r="C3" s="144"/>
      <c r="D3" s="144"/>
      <c r="E3" s="145"/>
    </row>
    <row r="4" spans="1:6" s="74" customFormat="1" x14ac:dyDescent="0.25">
      <c r="B4" s="88" t="s">
        <v>18</v>
      </c>
      <c r="C4" s="75" t="s">
        <v>17</v>
      </c>
      <c r="D4" s="85"/>
      <c r="E4" s="89"/>
    </row>
    <row r="5" spans="1:6" x14ac:dyDescent="0.25">
      <c r="B5" s="90" t="s">
        <v>16</v>
      </c>
      <c r="C5" s="76" t="s">
        <v>15</v>
      </c>
      <c r="D5" s="86"/>
      <c r="E5" s="91"/>
    </row>
    <row r="6" spans="1:6" x14ac:dyDescent="0.25">
      <c r="B6" s="90" t="s">
        <v>14</v>
      </c>
      <c r="C6" s="76" t="s">
        <v>13</v>
      </c>
      <c r="D6" s="86"/>
      <c r="E6" s="91"/>
    </row>
    <row r="7" spans="1:6" x14ac:dyDescent="0.25">
      <c r="B7" s="90" t="s">
        <v>12</v>
      </c>
      <c r="C7" s="76" t="s">
        <v>11</v>
      </c>
      <c r="D7" s="86"/>
      <c r="E7" s="91"/>
    </row>
    <row r="8" spans="1:6" x14ac:dyDescent="0.25">
      <c r="B8" s="90" t="s">
        <v>10</v>
      </c>
      <c r="C8" s="76" t="s">
        <v>9</v>
      </c>
      <c r="D8" s="86"/>
      <c r="E8" s="91"/>
    </row>
    <row r="9" spans="1:6" ht="41.25" thickBot="1" x14ac:dyDescent="0.3">
      <c r="A9" s="72" t="s">
        <v>0</v>
      </c>
      <c r="B9" s="92" t="s">
        <v>8</v>
      </c>
      <c r="C9" s="77" t="s">
        <v>294</v>
      </c>
      <c r="D9" s="78"/>
      <c r="E9" s="93"/>
    </row>
    <row r="10" spans="1:6" x14ac:dyDescent="0.25">
      <c r="B10" s="94" t="s">
        <v>7</v>
      </c>
      <c r="C10" s="87"/>
      <c r="D10" s="87"/>
      <c r="E10" s="95"/>
    </row>
    <row r="11" spans="1:6" ht="95.25" thickBot="1" x14ac:dyDescent="0.3">
      <c r="A11" s="72" t="s">
        <v>20</v>
      </c>
      <c r="B11" s="146" t="s">
        <v>302</v>
      </c>
      <c r="C11" s="147"/>
      <c r="D11" s="147"/>
      <c r="E11" s="148"/>
    </row>
    <row r="12" spans="1:6" x14ac:dyDescent="0.25">
      <c r="B12" s="96" t="s">
        <v>6</v>
      </c>
      <c r="C12" s="79" t="s">
        <v>295</v>
      </c>
      <c r="D12" s="79"/>
      <c r="E12" s="97"/>
    </row>
    <row r="13" spans="1:6" x14ac:dyDescent="0.25">
      <c r="B13" s="98" t="s">
        <v>5</v>
      </c>
      <c r="C13" s="80" t="s">
        <v>293</v>
      </c>
      <c r="D13" s="80"/>
      <c r="E13" s="99"/>
    </row>
    <row r="14" spans="1:6" x14ac:dyDescent="0.25">
      <c r="B14" s="98" t="s">
        <v>4</v>
      </c>
      <c r="C14" s="80" t="s">
        <v>284</v>
      </c>
      <c r="D14" s="80"/>
      <c r="E14" s="99"/>
    </row>
    <row r="15" spans="1:6" x14ac:dyDescent="0.25">
      <c r="B15" s="100" t="s">
        <v>3</v>
      </c>
      <c r="C15" s="81" t="s">
        <v>303</v>
      </c>
      <c r="D15" s="81"/>
      <c r="E15" s="101"/>
    </row>
    <row r="16" spans="1:6" x14ac:dyDescent="0.25">
      <c r="B16" s="100" t="s">
        <v>3</v>
      </c>
      <c r="C16" s="81" t="s">
        <v>296</v>
      </c>
      <c r="D16" s="81"/>
      <c r="E16" s="101"/>
    </row>
    <row r="17" spans="2:5" ht="56.25" thickBot="1" x14ac:dyDescent="0.3">
      <c r="B17" s="102" t="s">
        <v>287</v>
      </c>
      <c r="C17" s="82" t="s">
        <v>288</v>
      </c>
      <c r="D17" s="82"/>
      <c r="E17" s="103"/>
    </row>
    <row r="18" spans="2:5" ht="30.75" thickBot="1" x14ac:dyDescent="0.3">
      <c r="B18" s="102" t="s">
        <v>297</v>
      </c>
      <c r="C18" s="82" t="s">
        <v>285</v>
      </c>
      <c r="D18" s="82"/>
      <c r="E18" s="103"/>
    </row>
    <row r="19" spans="2:5" ht="409.6" thickBot="1" x14ac:dyDescent="0.3">
      <c r="B19" s="104" t="s">
        <v>290</v>
      </c>
      <c r="C19" s="83" t="s">
        <v>291</v>
      </c>
      <c r="D19" s="84"/>
      <c r="E19" s="105"/>
    </row>
    <row r="20" spans="2:5" ht="45.75" thickBot="1" x14ac:dyDescent="0.3">
      <c r="B20" s="106" t="s">
        <v>286</v>
      </c>
      <c r="C20" s="107" t="s">
        <v>289</v>
      </c>
      <c r="D20" s="108"/>
      <c r="E20" s="109"/>
    </row>
  </sheetData>
  <mergeCells count="20">
    <mergeCell ref="B1:B2"/>
    <mergeCell ref="C1:E1"/>
    <mergeCell ref="B3:E3"/>
    <mergeCell ref="C4:E4"/>
    <mergeCell ref="C5:E5"/>
    <mergeCell ref="C6:E6"/>
    <mergeCell ref="C7:E7"/>
    <mergeCell ref="C18:E18"/>
    <mergeCell ref="C19:E19"/>
    <mergeCell ref="C20:E20"/>
    <mergeCell ref="C8:E8"/>
    <mergeCell ref="C9:E9"/>
    <mergeCell ref="B10:E10"/>
    <mergeCell ref="B11:E11"/>
    <mergeCell ref="C12:E12"/>
    <mergeCell ref="C13:E13"/>
    <mergeCell ref="C14:E14"/>
    <mergeCell ref="C15:E15"/>
    <mergeCell ref="C16:E16"/>
    <mergeCell ref="C17:E17"/>
  </mergeCells>
  <pageMargins left="0.35433070866141736" right="0.11811023622047245" top="0.62" bottom="0.43307086614173229" header="0.31496062992125984" footer="0.19685039370078741"/>
  <pageSetup scale="66" fitToHeight="0" orientation="portrait" r:id="rId1"/>
  <headerFooter>
    <oddHeader>&amp;C&amp;"Aptos,Negrita"&amp;14&amp;F
&amp;11&amp;A</oddHeader>
    <oddFooter>&amp;R&amp;10Pág.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190D2-065F-4A9B-8F5E-A0C08E723C22}">
  <sheetPr>
    <pageSetUpPr fitToPage="1"/>
  </sheetPr>
  <dimension ref="A1:Y215"/>
  <sheetViews>
    <sheetView showGridLines="0" tabSelected="1" zoomScale="60" zoomScaleNormal="60" workbookViewId="0">
      <pane xSplit="2" ySplit="4" topLeftCell="C5" activePane="bottomRight" state="frozen"/>
      <selection activeCell="B11" sqref="B11:E11"/>
      <selection pane="topRight" activeCell="B11" sqref="B11:E11"/>
      <selection pane="bottomLeft" activeCell="B11" sqref="B11:E11"/>
      <selection pane="bottomRight" activeCell="C26" sqref="C26"/>
    </sheetView>
  </sheetViews>
  <sheetFormatPr baseColWidth="10" defaultRowHeight="15" x14ac:dyDescent="0.25"/>
  <cols>
    <col min="1" max="1" width="63.75" style="1" customWidth="1"/>
    <col min="2" max="2" width="70.25" style="1" customWidth="1"/>
    <col min="3" max="3" width="14.125" style="1" customWidth="1"/>
    <col min="4" max="4" width="11.375" style="1" customWidth="1"/>
    <col min="5" max="5" width="12.375" style="1" customWidth="1"/>
    <col min="6" max="6" width="11.375" style="1" customWidth="1"/>
    <col min="7" max="7" width="13" style="1" customWidth="1"/>
    <col min="8" max="8" width="11.375" style="1" customWidth="1"/>
    <col min="9" max="9" width="12" style="1" customWidth="1"/>
    <col min="10" max="10" width="11.375" style="1" customWidth="1"/>
    <col min="11" max="11" width="12" style="1" customWidth="1"/>
    <col min="12" max="12" width="11.375" style="1" customWidth="1"/>
    <col min="13" max="14" width="12.25" style="1" customWidth="1"/>
    <col min="15" max="15" width="14.875" style="1" customWidth="1"/>
    <col min="16" max="16" width="13.25" style="1" customWidth="1"/>
    <col min="17" max="21" width="14.125" style="1" customWidth="1"/>
    <col min="22" max="16384" width="11" style="1"/>
  </cols>
  <sheetData>
    <row r="1" spans="1:22" ht="26.25" x14ac:dyDescent="0.35">
      <c r="A1" s="68" t="s">
        <v>301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70"/>
    </row>
    <row r="2" spans="1:22" s="65" customFormat="1" ht="31.5" x14ac:dyDescent="0.25">
      <c r="A2" s="62" t="s">
        <v>282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4" t="s">
        <v>1</v>
      </c>
    </row>
    <row r="3" spans="1:22" s="65" customFormat="1" ht="32.25" thickBot="1" x14ac:dyDescent="0.3">
      <c r="A3" s="66" t="s">
        <v>283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4" t="s">
        <v>1</v>
      </c>
    </row>
    <row r="4" spans="1:22" s="2" customFormat="1" ht="51.75" customHeight="1" thickBot="1" x14ac:dyDescent="0.3">
      <c r="A4" s="34" t="s">
        <v>23</v>
      </c>
      <c r="B4" s="35" t="s">
        <v>24</v>
      </c>
      <c r="C4" s="36" t="s">
        <v>25</v>
      </c>
      <c r="D4" s="37" t="s">
        <v>26</v>
      </c>
      <c r="E4" s="38" t="s">
        <v>27</v>
      </c>
      <c r="F4" s="39" t="s">
        <v>28</v>
      </c>
      <c r="G4" s="40" t="s">
        <v>29</v>
      </c>
      <c r="H4" s="40" t="s">
        <v>30</v>
      </c>
      <c r="I4" s="41" t="s">
        <v>31</v>
      </c>
      <c r="J4" s="42" t="s">
        <v>32</v>
      </c>
      <c r="K4" s="43" t="s">
        <v>33</v>
      </c>
      <c r="L4" s="43" t="s">
        <v>34</v>
      </c>
      <c r="M4" s="149" t="s">
        <v>35</v>
      </c>
      <c r="N4" s="149" t="s">
        <v>36</v>
      </c>
      <c r="O4" s="44" t="s">
        <v>21</v>
      </c>
      <c r="P4" s="45" t="s">
        <v>22</v>
      </c>
      <c r="Q4" s="10" t="s">
        <v>278</v>
      </c>
      <c r="R4" s="11" t="s">
        <v>279</v>
      </c>
      <c r="S4" s="12" t="s">
        <v>280</v>
      </c>
      <c r="T4" s="13" t="s">
        <v>281</v>
      </c>
      <c r="U4" s="14" t="s">
        <v>277</v>
      </c>
    </row>
    <row r="5" spans="1:22" ht="30" x14ac:dyDescent="0.25">
      <c r="A5" s="46" t="s">
        <v>156</v>
      </c>
      <c r="B5" s="47" t="s">
        <v>157</v>
      </c>
      <c r="C5" s="48">
        <v>684729</v>
      </c>
      <c r="D5" s="48">
        <v>321921</v>
      </c>
      <c r="E5" s="49">
        <v>1439545</v>
      </c>
      <c r="F5" s="50">
        <v>575373</v>
      </c>
      <c r="G5" s="48">
        <v>342818</v>
      </c>
      <c r="H5" s="48">
        <v>149181</v>
      </c>
      <c r="I5" s="49">
        <v>171899</v>
      </c>
      <c r="J5" s="50">
        <v>92340</v>
      </c>
      <c r="K5" s="48">
        <v>174317</v>
      </c>
      <c r="L5" s="48">
        <v>93156</v>
      </c>
      <c r="M5" s="49">
        <v>124091</v>
      </c>
      <c r="N5" s="50">
        <v>77173</v>
      </c>
      <c r="O5" s="48">
        <v>2937399</v>
      </c>
      <c r="P5" s="48">
        <v>1255710</v>
      </c>
      <c r="Q5" s="26">
        <f>IFERROR(100*Tabla1[[#This Row],[Sur Occidente - Atenciones]]/Tabla1[[#Totals],[Sur Occidente - Atenciones]],0)</f>
        <v>16.827967797445758</v>
      </c>
      <c r="R5" s="27">
        <f>IFERROR(100*Tabla1[[#This Row],[Norte - Atenciones]]/Tabla1[[#Totals],[Norte - Atenciones]],0)</f>
        <v>10.785877393395293</v>
      </c>
      <c r="S5" s="27">
        <f>IFERROR(100*Tabla1[[#This Row],[Centro Oriente - Atenciones]]/Tabla1[[#Totals],[Centro Oriente - Atenciones]],0)</f>
        <v>12.741383200022895</v>
      </c>
      <c r="T5" s="30">
        <f>IFERROR(100*Tabla1[[#This Row],[Sur - Atenciones]]/Tabla1[[#Totals],[Sur - Atenciones]],0)</f>
        <v>14.010817489905468</v>
      </c>
      <c r="U5" s="31">
        <f>IFERROR(100*Tabla1[[#This Row],[ATENCIONES]]/Tabla1[[#Totals],[ATENCIONES]],0)</f>
        <v>11.441970387902561</v>
      </c>
    </row>
    <row r="6" spans="1:22" x14ac:dyDescent="0.25">
      <c r="A6" s="46" t="s">
        <v>134</v>
      </c>
      <c r="B6" s="47" t="s">
        <v>135</v>
      </c>
      <c r="C6" s="48">
        <v>263089</v>
      </c>
      <c r="D6" s="48">
        <v>124844</v>
      </c>
      <c r="E6" s="49">
        <v>1134884</v>
      </c>
      <c r="F6" s="50">
        <v>337814</v>
      </c>
      <c r="G6" s="48">
        <v>140090</v>
      </c>
      <c r="H6" s="48">
        <v>65587</v>
      </c>
      <c r="I6" s="49">
        <v>118087</v>
      </c>
      <c r="J6" s="50">
        <v>49494</v>
      </c>
      <c r="K6" s="48">
        <v>241039</v>
      </c>
      <c r="L6" s="48">
        <v>99531</v>
      </c>
      <c r="M6" s="49">
        <v>172640</v>
      </c>
      <c r="N6" s="50">
        <v>95769</v>
      </c>
      <c r="O6" s="48">
        <v>2069829</v>
      </c>
      <c r="P6" s="48">
        <v>695431</v>
      </c>
      <c r="Q6" s="26">
        <f>IFERROR(100*Tabla1[[#This Row],[Sur Occidente - Atenciones]]/Tabla1[[#Totals],[Sur Occidente - Atenciones]],0)</f>
        <v>6.4657013502600398</v>
      </c>
      <c r="R6" s="27">
        <f>IFERROR(100*Tabla1[[#This Row],[Norte - Atenciones]]/Tabla1[[#Totals],[Norte - Atenciones]],0)</f>
        <v>8.5031865483371654</v>
      </c>
      <c r="S6" s="27">
        <f>IFERROR(100*Tabla1[[#This Row],[Centro Oriente - Atenciones]]/Tabla1[[#Totals],[Centro Oriente - Atenciones]],0)</f>
        <v>5.2066705146497769</v>
      </c>
      <c r="T6" s="30">
        <f>IFERROR(100*Tabla1[[#This Row],[Sur - Atenciones]]/Tabla1[[#Totals],[Sur - Atenciones]],0)</f>
        <v>9.6248111096077764</v>
      </c>
      <c r="U6" s="31">
        <f>IFERROR(100*Tabla1[[#This Row],[ATENCIONES]]/Tabla1[[#Totals],[ATENCIONES]],0)</f>
        <v>8.0625485764861935</v>
      </c>
    </row>
    <row r="7" spans="1:22" x14ac:dyDescent="0.25">
      <c r="A7" s="46" t="s">
        <v>105</v>
      </c>
      <c r="B7" s="47" t="s">
        <v>106</v>
      </c>
      <c r="C7" s="48">
        <v>195412</v>
      </c>
      <c r="D7" s="48">
        <v>97775</v>
      </c>
      <c r="E7" s="49">
        <v>343286</v>
      </c>
      <c r="F7" s="50">
        <v>189339</v>
      </c>
      <c r="G7" s="48">
        <v>72099</v>
      </c>
      <c r="H7" s="48">
        <v>40240</v>
      </c>
      <c r="I7" s="49">
        <v>34305</v>
      </c>
      <c r="J7" s="50">
        <v>21888</v>
      </c>
      <c r="K7" s="48">
        <v>75065</v>
      </c>
      <c r="L7" s="48">
        <v>47408</v>
      </c>
      <c r="M7" s="49">
        <v>49158</v>
      </c>
      <c r="N7" s="50">
        <v>34267</v>
      </c>
      <c r="O7" s="48">
        <v>769325</v>
      </c>
      <c r="P7" s="48">
        <v>389262</v>
      </c>
      <c r="Q7" s="26">
        <f>IFERROR(100*Tabla1[[#This Row],[Sur Occidente - Atenciones]]/Tabla1[[#Totals],[Sur Occidente - Atenciones]],0)</f>
        <v>4.8024646878319306</v>
      </c>
      <c r="R7" s="27">
        <f>IFERROR(100*Tabla1[[#This Row],[Norte - Atenciones]]/Tabla1[[#Totals],[Norte - Atenciones]],0)</f>
        <v>2.5720909779611589</v>
      </c>
      <c r="S7" s="27">
        <f>IFERROR(100*Tabla1[[#This Row],[Centro Oriente - Atenciones]]/Tabla1[[#Totals],[Centro Oriente - Atenciones]],0)</f>
        <v>2.6796754760206603</v>
      </c>
      <c r="T7" s="30">
        <f>IFERROR(100*Tabla1[[#This Row],[Sur - Atenciones]]/Tabla1[[#Totals],[Sur - Atenciones]],0)</f>
        <v>2.796066841524425</v>
      </c>
      <c r="U7" s="31">
        <f>IFERROR(100*Tabla1[[#This Row],[ATENCIONES]]/Tabla1[[#Totals],[ATENCIONES]],0)</f>
        <v>2.9967307365029869</v>
      </c>
    </row>
    <row r="8" spans="1:22" x14ac:dyDescent="0.25">
      <c r="A8" s="46" t="s">
        <v>145</v>
      </c>
      <c r="B8" s="47" t="s">
        <v>146</v>
      </c>
      <c r="C8" s="48">
        <v>163551</v>
      </c>
      <c r="D8" s="48">
        <v>130709</v>
      </c>
      <c r="E8" s="49">
        <v>485599</v>
      </c>
      <c r="F8" s="50">
        <v>330202</v>
      </c>
      <c r="G8" s="48">
        <v>96686</v>
      </c>
      <c r="H8" s="48">
        <v>72132</v>
      </c>
      <c r="I8" s="49">
        <v>39680</v>
      </c>
      <c r="J8" s="50">
        <v>32395</v>
      </c>
      <c r="K8" s="48">
        <v>94914</v>
      </c>
      <c r="L8" s="48">
        <v>71372</v>
      </c>
      <c r="M8" s="49">
        <v>103755</v>
      </c>
      <c r="N8" s="50">
        <v>78116</v>
      </c>
      <c r="O8" s="48">
        <v>984185</v>
      </c>
      <c r="P8" s="48">
        <v>676691</v>
      </c>
      <c r="Q8" s="26">
        <f>IFERROR(100*Tabla1[[#This Row],[Sur Occidente - Atenciones]]/Tabla1[[#Totals],[Sur Occidente - Atenciones]],0)</f>
        <v>4.0194455926944102</v>
      </c>
      <c r="R8" s="27">
        <f>IFERROR(100*Tabla1[[#This Row],[Norte - Atenciones]]/Tabla1[[#Totals],[Norte - Atenciones]],0)</f>
        <v>3.638379679937314</v>
      </c>
      <c r="S8" s="27">
        <f>IFERROR(100*Tabla1[[#This Row],[Centro Oriente - Atenciones]]/Tabla1[[#Totals],[Centro Oriente - Atenciones]],0)</f>
        <v>3.5934909371077759</v>
      </c>
      <c r="T8" s="30">
        <f>IFERROR(100*Tabla1[[#This Row],[Sur - Atenciones]]/Tabla1[[#Totals],[Sur - Atenciones]],0)</f>
        <v>3.2341621417195507</v>
      </c>
      <c r="U8" s="31">
        <f>IFERROR(100*Tabla1[[#This Row],[ATENCIONES]]/Tabla1[[#Totals],[ATENCIONES]],0)</f>
        <v>3.8336690474184412</v>
      </c>
    </row>
    <row r="9" spans="1:22" x14ac:dyDescent="0.25">
      <c r="A9" s="46" t="s">
        <v>176</v>
      </c>
      <c r="B9" s="47" t="s">
        <v>177</v>
      </c>
      <c r="C9" s="48">
        <v>153325</v>
      </c>
      <c r="D9" s="48">
        <v>92442</v>
      </c>
      <c r="E9" s="49">
        <v>428652</v>
      </c>
      <c r="F9" s="50">
        <v>202782</v>
      </c>
      <c r="G9" s="48">
        <v>71983</v>
      </c>
      <c r="H9" s="48">
        <v>45595</v>
      </c>
      <c r="I9" s="49">
        <v>31438</v>
      </c>
      <c r="J9" s="50">
        <v>22582</v>
      </c>
      <c r="K9" s="48">
        <v>80816</v>
      </c>
      <c r="L9" s="48">
        <v>47740</v>
      </c>
      <c r="M9" s="49">
        <v>66455</v>
      </c>
      <c r="N9" s="50">
        <v>45694</v>
      </c>
      <c r="O9" s="48">
        <v>832669</v>
      </c>
      <c r="P9" s="48">
        <v>419150</v>
      </c>
      <c r="Q9" s="26">
        <f>IFERROR(100*Tabla1[[#This Row],[Sur Occidente - Atenciones]]/Tabla1[[#Totals],[Sur Occidente - Atenciones]],0)</f>
        <v>3.7681304027481977</v>
      </c>
      <c r="R9" s="27">
        <f>IFERROR(100*Tabla1[[#This Row],[Norte - Atenciones]]/Tabla1[[#Totals],[Norte - Atenciones]],0)</f>
        <v>3.2117008613372136</v>
      </c>
      <c r="S9" s="27">
        <f>IFERROR(100*Tabla1[[#This Row],[Centro Oriente - Atenciones]]/Tabla1[[#Totals],[Centro Oriente - Atenciones]],0)</f>
        <v>2.6753641491615028</v>
      </c>
      <c r="T9" s="30">
        <f>IFERROR(100*Tabla1[[#This Row],[Sur - Atenciones]]/Tabla1[[#Totals],[Sur - Atenciones]],0)</f>
        <v>2.5623888460529041</v>
      </c>
      <c r="U9" s="31">
        <f>IFERROR(100*Tabla1[[#This Row],[ATENCIONES]]/Tabla1[[#Totals],[ATENCIONES]],0)</f>
        <v>3.2434728958934205</v>
      </c>
    </row>
    <row r="10" spans="1:22" s="56" customFormat="1" x14ac:dyDescent="0.25">
      <c r="A10" s="51" t="s">
        <v>37</v>
      </c>
      <c r="B10" s="52" t="s">
        <v>261</v>
      </c>
      <c r="C10" s="53">
        <v>102876</v>
      </c>
      <c r="D10" s="53">
        <v>80919</v>
      </c>
      <c r="E10" s="54">
        <v>288330</v>
      </c>
      <c r="F10" s="55">
        <v>196307</v>
      </c>
      <c r="G10" s="53">
        <v>58722</v>
      </c>
      <c r="H10" s="53">
        <v>40233</v>
      </c>
      <c r="I10" s="54">
        <v>18274</v>
      </c>
      <c r="J10" s="55">
        <v>12984</v>
      </c>
      <c r="K10" s="53">
        <v>61185</v>
      </c>
      <c r="L10" s="53">
        <v>46569</v>
      </c>
      <c r="M10" s="54">
        <v>56785</v>
      </c>
      <c r="N10" s="55">
        <v>42109</v>
      </c>
      <c r="O10" s="53">
        <v>586172</v>
      </c>
      <c r="P10" s="53">
        <v>399524</v>
      </c>
      <c r="Q10" s="28">
        <f>IFERROR(100*Tabla1[[#This Row],[Sur Occidente - Atenciones]]/Tabla1[[#Totals],[Sur Occidente - Atenciones]],0)</f>
        <v>2.5282907765408353</v>
      </c>
      <c r="R10" s="29">
        <f>IFERROR(100*Tabla1[[#This Row],[Norte - Atenciones]]/Tabla1[[#Totals],[Norte - Atenciones]],0)</f>
        <v>2.1603298464707006</v>
      </c>
      <c r="S10" s="29">
        <f>IFERROR(100*Tabla1[[#This Row],[Centro Oriente - Atenciones]]/Tabla1[[#Totals],[Centro Oriente - Atenciones]],0)</f>
        <v>2.1824977226159197</v>
      </c>
      <c r="T10" s="32">
        <f>IFERROR(100*Tabla1[[#This Row],[Sur - Atenciones]]/Tabla1[[#Totals],[Sur - Atenciones]],0)</f>
        <v>1.4894425145610652</v>
      </c>
      <c r="U10" s="33">
        <f>IFERROR(100*Tabla1[[#This Row],[ATENCIONES]]/Tabla1[[#Totals],[ATENCIONES]],0)</f>
        <v>2.2832998398302782</v>
      </c>
    </row>
    <row r="11" spans="1:22" x14ac:dyDescent="0.25">
      <c r="A11" s="46" t="s">
        <v>176</v>
      </c>
      <c r="B11" s="47" t="s">
        <v>178</v>
      </c>
      <c r="C11" s="48">
        <v>97277</v>
      </c>
      <c r="D11" s="48">
        <v>63028</v>
      </c>
      <c r="E11" s="49">
        <v>297708</v>
      </c>
      <c r="F11" s="50">
        <v>140875</v>
      </c>
      <c r="G11" s="48">
        <v>45529</v>
      </c>
      <c r="H11" s="48">
        <v>31392</v>
      </c>
      <c r="I11" s="49">
        <v>21261</v>
      </c>
      <c r="J11" s="50">
        <v>15910</v>
      </c>
      <c r="K11" s="48">
        <v>55430</v>
      </c>
      <c r="L11" s="48">
        <v>33904</v>
      </c>
      <c r="M11" s="49">
        <v>38746</v>
      </c>
      <c r="N11" s="50">
        <v>28338</v>
      </c>
      <c r="O11" s="48">
        <v>555951</v>
      </c>
      <c r="P11" s="48">
        <v>291547</v>
      </c>
      <c r="Q11" s="26">
        <f>IFERROR(100*Tabla1[[#This Row],[Sur Occidente - Atenciones]]/Tabla1[[#Totals],[Sur Occidente - Atenciones]],0)</f>
        <v>2.3906891973790083</v>
      </c>
      <c r="R11" s="27">
        <f>IFERROR(100*Tabla1[[#This Row],[Norte - Atenciones]]/Tabla1[[#Totals],[Norte - Atenciones]],0)</f>
        <v>2.2305950748555454</v>
      </c>
      <c r="S11" s="27">
        <f>IFERROR(100*Tabla1[[#This Row],[Centro Oriente - Atenciones]]/Tabla1[[#Totals],[Centro Oriente - Atenciones]],0)</f>
        <v>1.692158625608464</v>
      </c>
      <c r="T11" s="30">
        <f>IFERROR(100*Tabla1[[#This Row],[Sur - Atenciones]]/Tabla1[[#Totals],[Sur - Atenciones]],0)</f>
        <v>1.7329012423160122</v>
      </c>
      <c r="U11" s="31">
        <f>IFERROR(100*Tabla1[[#This Row],[ATENCIONES]]/Tabla1[[#Totals],[ATENCIONES]],0)</f>
        <v>2.1655808009483275</v>
      </c>
    </row>
    <row r="12" spans="1:22" ht="30" x14ac:dyDescent="0.25">
      <c r="A12" s="46" t="s">
        <v>93</v>
      </c>
      <c r="B12" s="47" t="s">
        <v>94</v>
      </c>
      <c r="C12" s="48">
        <v>86557</v>
      </c>
      <c r="D12" s="48">
        <v>39174</v>
      </c>
      <c r="E12" s="49">
        <v>202034</v>
      </c>
      <c r="F12" s="50">
        <v>88946</v>
      </c>
      <c r="G12" s="48">
        <v>33773</v>
      </c>
      <c r="H12" s="48">
        <v>15526</v>
      </c>
      <c r="I12" s="49">
        <v>25328</v>
      </c>
      <c r="J12" s="50">
        <v>12598</v>
      </c>
      <c r="K12" s="48">
        <v>69779</v>
      </c>
      <c r="L12" s="48">
        <v>29105</v>
      </c>
      <c r="M12" s="49">
        <v>42416</v>
      </c>
      <c r="N12" s="50">
        <v>21940</v>
      </c>
      <c r="O12" s="48">
        <v>459887</v>
      </c>
      <c r="P12" s="48">
        <v>188927</v>
      </c>
      <c r="Q12" s="26">
        <f>IFERROR(100*Tabla1[[#This Row],[Sur Occidente - Atenciones]]/Tabla1[[#Totals],[Sur Occidente - Atenciones]],0)</f>
        <v>2.1272334144508447</v>
      </c>
      <c r="R12" s="27">
        <f>IFERROR(100*Tabla1[[#This Row],[Norte - Atenciones]]/Tabla1[[#Totals],[Norte - Atenciones]],0)</f>
        <v>1.513751882224748</v>
      </c>
      <c r="S12" s="27">
        <f>IFERROR(100*Tabla1[[#This Row],[Centro Oriente - Atenciones]]/Tabla1[[#Totals],[Centro Oriente - Atenciones]],0)</f>
        <v>1.2552279483993642</v>
      </c>
      <c r="T12" s="30">
        <f>IFERROR(100*Tabla1[[#This Row],[Sur - Atenciones]]/Tabla1[[#Totals],[Sur - Atenciones]],0)</f>
        <v>2.0643865606217937</v>
      </c>
      <c r="U12" s="31">
        <f>IFERROR(100*Tabla1[[#This Row],[ATENCIONES]]/Tabla1[[#Totals],[ATENCIONES]],0)</f>
        <v>1.791385315982386</v>
      </c>
    </row>
    <row r="13" spans="1:22" x14ac:dyDescent="0.25">
      <c r="A13" s="46" t="s">
        <v>192</v>
      </c>
      <c r="B13" s="47" t="s">
        <v>193</v>
      </c>
      <c r="C13" s="48">
        <v>84343</v>
      </c>
      <c r="D13" s="48">
        <v>51076</v>
      </c>
      <c r="E13" s="49">
        <v>199602</v>
      </c>
      <c r="F13" s="50">
        <v>106395</v>
      </c>
      <c r="G13" s="48">
        <v>57237</v>
      </c>
      <c r="H13" s="48">
        <v>27060</v>
      </c>
      <c r="I13" s="49">
        <v>21833</v>
      </c>
      <c r="J13" s="50">
        <v>12258</v>
      </c>
      <c r="K13" s="48">
        <v>31404</v>
      </c>
      <c r="L13" s="48">
        <v>22504</v>
      </c>
      <c r="M13" s="49">
        <v>35127</v>
      </c>
      <c r="N13" s="50">
        <v>23491</v>
      </c>
      <c r="O13" s="48">
        <v>429546</v>
      </c>
      <c r="P13" s="48">
        <v>228162</v>
      </c>
      <c r="Q13" s="26">
        <f>IFERROR(100*Tabla1[[#This Row],[Sur Occidente - Atenciones]]/Tabla1[[#Totals],[Sur Occidente - Atenciones]],0)</f>
        <v>2.0728219309244498</v>
      </c>
      <c r="R13" s="27">
        <f>IFERROR(100*Tabla1[[#This Row],[Norte - Atenciones]]/Tabla1[[#Totals],[Norte - Atenciones]],0)</f>
        <v>1.4955299761219603</v>
      </c>
      <c r="S13" s="27">
        <f>IFERROR(100*Tabla1[[#This Row],[Centro Oriente - Atenciones]]/Tabla1[[#Totals],[Centro Oriente - Atenciones]],0)</f>
        <v>2.1273053054965327</v>
      </c>
      <c r="T13" s="30">
        <f>IFERROR(100*Tabla1[[#This Row],[Sur - Atenciones]]/Tabla1[[#Totals],[Sur - Atenciones]],0)</f>
        <v>1.7795227328670098</v>
      </c>
      <c r="U13" s="31">
        <f>IFERROR(100*Tabla1[[#This Row],[ATENCIONES]]/Tabla1[[#Totals],[ATENCIONES]],0)</f>
        <v>1.6731988443660508</v>
      </c>
    </row>
    <row r="14" spans="1:22" x14ac:dyDescent="0.25">
      <c r="A14" s="46" t="s">
        <v>84</v>
      </c>
      <c r="B14" s="47" t="s">
        <v>85</v>
      </c>
      <c r="C14" s="48">
        <v>79819</v>
      </c>
      <c r="D14" s="48">
        <v>37082</v>
      </c>
      <c r="E14" s="49">
        <v>364747</v>
      </c>
      <c r="F14" s="50">
        <v>108670</v>
      </c>
      <c r="G14" s="48">
        <v>51843</v>
      </c>
      <c r="H14" s="48">
        <v>21431</v>
      </c>
      <c r="I14" s="49">
        <v>38210</v>
      </c>
      <c r="J14" s="50">
        <v>14612</v>
      </c>
      <c r="K14" s="48">
        <v>112411</v>
      </c>
      <c r="L14" s="48">
        <v>35534</v>
      </c>
      <c r="M14" s="49">
        <v>53666</v>
      </c>
      <c r="N14" s="50">
        <v>27031</v>
      </c>
      <c r="O14" s="48">
        <v>700696</v>
      </c>
      <c r="P14" s="48">
        <v>220682</v>
      </c>
      <c r="Q14" s="26">
        <f>IFERROR(100*Tabla1[[#This Row],[Sur Occidente - Atenciones]]/Tabla1[[#Totals],[Sur Occidente - Atenciones]],0)</f>
        <v>1.9616396583529001</v>
      </c>
      <c r="R14" s="27">
        <f>IFERROR(100*Tabla1[[#This Row],[Norte - Atenciones]]/Tabla1[[#Totals],[Norte - Atenciones]],0)</f>
        <v>2.7328888097341544</v>
      </c>
      <c r="S14" s="27">
        <f>IFERROR(100*Tabla1[[#This Row],[Centro Oriente - Atenciones]]/Tabla1[[#Totals],[Centro Oriente - Atenciones]],0)</f>
        <v>1.9268286065457092</v>
      </c>
      <c r="T14" s="30">
        <f>IFERROR(100*Tabla1[[#This Row],[Sur - Atenciones]]/Tabla1[[#Totals],[Sur - Atenciones]],0)</f>
        <v>3.1143481712475811</v>
      </c>
      <c r="U14" s="31">
        <f>IFERROR(100*Tabla1[[#This Row],[ATENCIONES]]/Tabla1[[#Totals],[ATENCIONES]],0)</f>
        <v>2.7294020604357025</v>
      </c>
    </row>
    <row r="15" spans="1:22" x14ac:dyDescent="0.25">
      <c r="A15" s="46" t="s">
        <v>84</v>
      </c>
      <c r="B15" s="47" t="s">
        <v>86</v>
      </c>
      <c r="C15" s="48">
        <v>78473</v>
      </c>
      <c r="D15" s="48">
        <v>47747</v>
      </c>
      <c r="E15" s="49">
        <v>277760</v>
      </c>
      <c r="F15" s="50">
        <v>129007</v>
      </c>
      <c r="G15" s="48">
        <v>44545</v>
      </c>
      <c r="H15" s="48">
        <v>25901</v>
      </c>
      <c r="I15" s="49">
        <v>22940</v>
      </c>
      <c r="J15" s="50">
        <v>13216</v>
      </c>
      <c r="K15" s="48">
        <v>65908</v>
      </c>
      <c r="L15" s="48">
        <v>39291</v>
      </c>
      <c r="M15" s="49">
        <v>37363</v>
      </c>
      <c r="N15" s="50">
        <v>25410</v>
      </c>
      <c r="O15" s="48">
        <v>526989</v>
      </c>
      <c r="P15" s="48">
        <v>262517</v>
      </c>
      <c r="Q15" s="26">
        <f>IFERROR(100*Tabla1[[#This Row],[Sur Occidente - Atenciones]]/Tabla1[[#Totals],[Sur Occidente - Atenciones]],0)</f>
        <v>1.928560228891957</v>
      </c>
      <c r="R15" s="27">
        <f>IFERROR(100*Tabla1[[#This Row],[Norte - Atenciones]]/Tabla1[[#Totals],[Norte - Atenciones]],0)</f>
        <v>2.0811334864762663</v>
      </c>
      <c r="S15" s="27">
        <f>IFERROR(100*Tabla1[[#This Row],[Centro Oriente - Atenciones]]/Tabla1[[#Totals],[Centro Oriente - Atenciones]],0)</f>
        <v>1.6555866805273347</v>
      </c>
      <c r="T15" s="30">
        <f>IFERROR(100*Tabla1[[#This Row],[Sur - Atenciones]]/Tabla1[[#Totals],[Sur - Atenciones]],0)</f>
        <v>1.8697499881816151</v>
      </c>
      <c r="U15" s="31">
        <f>IFERROR(100*Tabla1[[#This Row],[ATENCIONES]]/Tabla1[[#Totals],[ATENCIONES]],0)</f>
        <v>2.0527659105046276</v>
      </c>
    </row>
    <row r="16" spans="1:22" ht="30" x14ac:dyDescent="0.25">
      <c r="A16" s="46" t="s">
        <v>117</v>
      </c>
      <c r="B16" s="47" t="s">
        <v>118</v>
      </c>
      <c r="C16" s="48">
        <v>76513</v>
      </c>
      <c r="D16" s="48">
        <v>67664</v>
      </c>
      <c r="E16" s="49">
        <v>465253</v>
      </c>
      <c r="F16" s="50">
        <v>356974</v>
      </c>
      <c r="G16" s="48">
        <v>89522</v>
      </c>
      <c r="H16" s="48">
        <v>84183</v>
      </c>
      <c r="I16" s="49">
        <v>14879</v>
      </c>
      <c r="J16" s="50">
        <v>14343</v>
      </c>
      <c r="K16" s="48">
        <v>39217</v>
      </c>
      <c r="L16" s="48">
        <v>34663</v>
      </c>
      <c r="M16" s="49">
        <v>8238</v>
      </c>
      <c r="N16" s="50">
        <v>7084</v>
      </c>
      <c r="O16" s="48">
        <v>693622</v>
      </c>
      <c r="P16" s="48">
        <v>553069</v>
      </c>
      <c r="Q16" s="26">
        <f>IFERROR(100*Tabla1[[#This Row],[Sur Occidente - Atenciones]]/Tabla1[[#Totals],[Sur Occidente - Atenciones]],0)</f>
        <v>1.8803910745506138</v>
      </c>
      <c r="R16" s="27">
        <f>IFERROR(100*Tabla1[[#This Row],[Norte - Atenciones]]/Tabla1[[#Totals],[Norte - Atenciones]],0)</f>
        <v>3.4859360526481216</v>
      </c>
      <c r="S16" s="27">
        <f>IFERROR(100*Tabla1[[#This Row],[Centro Oriente - Atenciones]]/Tabla1[[#Totals],[Centro Oriente - Atenciones]],0)</f>
        <v>3.3272293369439456</v>
      </c>
      <c r="T16" s="30">
        <f>IFERROR(100*Tabla1[[#This Row],[Sur - Atenciones]]/Tabla1[[#Totals],[Sur - Atenciones]],0)</f>
        <v>1.2127292970424697</v>
      </c>
      <c r="U16" s="31">
        <f>IFERROR(100*Tabla1[[#This Row],[ATENCIONES]]/Tabla1[[#Totals],[ATENCIONES]],0)</f>
        <v>2.7018469007437362</v>
      </c>
    </row>
    <row r="17" spans="1:21" x14ac:dyDescent="0.25">
      <c r="A17" s="46" t="s">
        <v>176</v>
      </c>
      <c r="B17" s="47" t="s">
        <v>179</v>
      </c>
      <c r="C17" s="48">
        <v>71983</v>
      </c>
      <c r="D17" s="48">
        <v>52665</v>
      </c>
      <c r="E17" s="49">
        <v>220734</v>
      </c>
      <c r="F17" s="50">
        <v>121985</v>
      </c>
      <c r="G17" s="48">
        <v>36275</v>
      </c>
      <c r="H17" s="48">
        <v>27481</v>
      </c>
      <c r="I17" s="49">
        <v>21548</v>
      </c>
      <c r="J17" s="50">
        <v>17240</v>
      </c>
      <c r="K17" s="48">
        <v>50760</v>
      </c>
      <c r="L17" s="48">
        <v>33056</v>
      </c>
      <c r="M17" s="49">
        <v>33088</v>
      </c>
      <c r="N17" s="50">
        <v>25351</v>
      </c>
      <c r="O17" s="48">
        <v>434388</v>
      </c>
      <c r="P17" s="48">
        <v>263757</v>
      </c>
      <c r="Q17" s="26">
        <f>IFERROR(100*Tabla1[[#This Row],[Sur Occidente - Atenciones]]/Tabla1[[#Totals],[Sur Occidente - Atenciones]],0)</f>
        <v>1.7690613453841417</v>
      </c>
      <c r="R17" s="27">
        <f>IFERROR(100*Tabla1[[#This Row],[Norte - Atenciones]]/Tabla1[[#Totals],[Norte - Atenciones]],0)</f>
        <v>1.6538627556302281</v>
      </c>
      <c r="S17" s="27">
        <f>IFERROR(100*Tabla1[[#This Row],[Centro Oriente - Atenciones]]/Tabla1[[#Totals],[Centro Oriente - Atenciones]],0)</f>
        <v>1.3482188087580889</v>
      </c>
      <c r="T17" s="30">
        <f>IFERROR(100*Tabla1[[#This Row],[Sur - Atenciones]]/Tabla1[[#Totals],[Sur - Atenciones]],0)</f>
        <v>1.7562934936938728</v>
      </c>
      <c r="U17" s="31">
        <f>IFERROR(100*Tabla1[[#This Row],[ATENCIONES]]/Tabla1[[#Totals],[ATENCIONES]],0)</f>
        <v>1.6920597551984655</v>
      </c>
    </row>
    <row r="18" spans="1:21" x14ac:dyDescent="0.25">
      <c r="A18" s="46" t="s">
        <v>84</v>
      </c>
      <c r="B18" s="47" t="s">
        <v>87</v>
      </c>
      <c r="C18" s="48">
        <v>67725</v>
      </c>
      <c r="D18" s="48">
        <v>52013</v>
      </c>
      <c r="E18" s="49">
        <v>223705</v>
      </c>
      <c r="F18" s="50">
        <v>138014</v>
      </c>
      <c r="G18" s="48">
        <v>35256</v>
      </c>
      <c r="H18" s="48">
        <v>25663</v>
      </c>
      <c r="I18" s="49">
        <v>19095</v>
      </c>
      <c r="J18" s="50">
        <v>14731</v>
      </c>
      <c r="K18" s="48">
        <v>63167</v>
      </c>
      <c r="L18" s="48">
        <v>44870</v>
      </c>
      <c r="M18" s="49">
        <v>41282</v>
      </c>
      <c r="N18" s="50">
        <v>31938</v>
      </c>
      <c r="O18" s="48">
        <v>450230</v>
      </c>
      <c r="P18" s="48">
        <v>294041</v>
      </c>
      <c r="Q18" s="26">
        <f>IFERROR(100*Tabla1[[#This Row],[Sur Occidente - Atenciones]]/Tabla1[[#Totals],[Sur Occidente - Atenciones]],0)</f>
        <v>1.6644163151874887</v>
      </c>
      <c r="R18" s="27">
        <f>IFERROR(100*Tabla1[[#This Row],[Norte - Atenciones]]/Tabla1[[#Totals],[Norte - Atenciones]],0)</f>
        <v>1.6761231516135267</v>
      </c>
      <c r="S18" s="27">
        <f>IFERROR(100*Tabla1[[#This Row],[Centro Oriente - Atenciones]]/Tabla1[[#Totals],[Centro Oriente - Atenciones]],0)</f>
        <v>1.3103460322970415</v>
      </c>
      <c r="T18" s="30">
        <f>IFERROR(100*Tabla1[[#This Row],[Sur - Atenciones]]/Tabla1[[#Totals],[Sur - Atenciones]],0)</f>
        <v>1.5563590246001717</v>
      </c>
      <c r="U18" s="31">
        <f>IFERROR(100*Tabla1[[#This Row],[ATENCIONES]]/Tabla1[[#Totals],[ATENCIONES]],0)</f>
        <v>1.7537686666827932</v>
      </c>
    </row>
    <row r="19" spans="1:21" x14ac:dyDescent="0.25">
      <c r="A19" s="46" t="s">
        <v>192</v>
      </c>
      <c r="B19" s="47" t="s">
        <v>194</v>
      </c>
      <c r="C19" s="48">
        <v>65125</v>
      </c>
      <c r="D19" s="48">
        <v>45814</v>
      </c>
      <c r="E19" s="49">
        <v>199627</v>
      </c>
      <c r="F19" s="50">
        <v>115297</v>
      </c>
      <c r="G19" s="48">
        <v>37791</v>
      </c>
      <c r="H19" s="48">
        <v>25420</v>
      </c>
      <c r="I19" s="49">
        <v>22385</v>
      </c>
      <c r="J19" s="50">
        <v>14796</v>
      </c>
      <c r="K19" s="48">
        <v>47540</v>
      </c>
      <c r="L19" s="48">
        <v>33280</v>
      </c>
      <c r="M19" s="49">
        <v>34137</v>
      </c>
      <c r="N19" s="50">
        <v>24657</v>
      </c>
      <c r="O19" s="48">
        <v>406605</v>
      </c>
      <c r="P19" s="48">
        <v>241414</v>
      </c>
      <c r="Q19" s="26">
        <f>IFERROR(100*Tabla1[[#This Row],[Sur Occidente - Atenciones]]/Tabla1[[#Totals],[Sur Occidente - Atenciones]],0)</f>
        <v>1.6005184573877473</v>
      </c>
      <c r="R19" s="27">
        <f>IFERROR(100*Tabla1[[#This Row],[Norte - Atenciones]]/Tabla1[[#Totals],[Norte - Atenciones]],0)</f>
        <v>1.4957172901238394</v>
      </c>
      <c r="S19" s="27">
        <f>IFERROR(100*Tabla1[[#This Row],[Centro Oriente - Atenciones]]/Tabla1[[#Totals],[Centro Oriente - Atenciones]],0)</f>
        <v>1.4045633908139747</v>
      </c>
      <c r="T19" s="30">
        <f>IFERROR(100*Tabla1[[#This Row],[Sur - Atenciones]]/Tabla1[[#Totals],[Sur - Atenciones]],0)</f>
        <v>1.8245141013707695</v>
      </c>
      <c r="U19" s="31">
        <f>IFERROR(100*Tabla1[[#This Row],[ATENCIONES]]/Tabla1[[#Totals],[ATENCIONES]],0)</f>
        <v>1.5838373913700932</v>
      </c>
    </row>
    <row r="20" spans="1:21" x14ac:dyDescent="0.25">
      <c r="A20" s="46" t="s">
        <v>156</v>
      </c>
      <c r="B20" s="47" t="s">
        <v>158</v>
      </c>
      <c r="C20" s="48">
        <v>58164</v>
      </c>
      <c r="D20" s="48">
        <v>44589</v>
      </c>
      <c r="E20" s="49">
        <v>209030</v>
      </c>
      <c r="F20" s="50">
        <v>128091</v>
      </c>
      <c r="G20" s="48">
        <v>34762</v>
      </c>
      <c r="H20" s="48">
        <v>24340</v>
      </c>
      <c r="I20" s="49">
        <v>20267</v>
      </c>
      <c r="J20" s="50">
        <v>14674</v>
      </c>
      <c r="K20" s="48">
        <v>40003</v>
      </c>
      <c r="L20" s="48">
        <v>28885</v>
      </c>
      <c r="M20" s="49">
        <v>31603</v>
      </c>
      <c r="N20" s="50">
        <v>24301</v>
      </c>
      <c r="O20" s="48">
        <v>393829</v>
      </c>
      <c r="P20" s="48">
        <v>251348</v>
      </c>
      <c r="Q20" s="26">
        <f>IFERROR(100*Tabla1[[#This Row],[Sur Occidente - Atenciones]]/Tabla1[[#Totals],[Sur Occidente - Atenciones]],0)</f>
        <v>1.4294442311785174</v>
      </c>
      <c r="R20" s="27">
        <f>IFERROR(100*Tabla1[[#This Row],[Norte - Atenciones]]/Tabla1[[#Totals],[Norte - Atenciones]],0)</f>
        <v>1.5661698325105629</v>
      </c>
      <c r="S20" s="27">
        <f>IFERROR(100*Tabla1[[#This Row],[Centro Oriente - Atenciones]]/Tabla1[[#Totals],[Centro Oriente - Atenciones]],0)</f>
        <v>1.2919857265347674</v>
      </c>
      <c r="T20" s="30">
        <f>IFERROR(100*Tabla1[[#This Row],[Sur - Atenciones]]/Tabla1[[#Totals],[Sur - Atenciones]],0)</f>
        <v>1.6518841765682997</v>
      </c>
      <c r="U20" s="31">
        <f>IFERROR(100*Tabla1[[#This Row],[ATENCIONES]]/Tabla1[[#Totals],[ATENCIONES]],0)</f>
        <v>1.5340713862492898</v>
      </c>
    </row>
    <row r="21" spans="1:21" x14ac:dyDescent="0.25">
      <c r="A21" s="46" t="s">
        <v>145</v>
      </c>
      <c r="B21" s="47" t="s">
        <v>147</v>
      </c>
      <c r="C21" s="48">
        <v>57815</v>
      </c>
      <c r="D21" s="48">
        <v>26788</v>
      </c>
      <c r="E21" s="49">
        <v>197671</v>
      </c>
      <c r="F21" s="50">
        <v>74579</v>
      </c>
      <c r="G21" s="48">
        <v>60256</v>
      </c>
      <c r="H21" s="48">
        <v>17428</v>
      </c>
      <c r="I21" s="49">
        <v>30540</v>
      </c>
      <c r="J21" s="50">
        <v>8627</v>
      </c>
      <c r="K21" s="48">
        <v>33258</v>
      </c>
      <c r="L21" s="48">
        <v>18112</v>
      </c>
      <c r="M21" s="49">
        <v>20053</v>
      </c>
      <c r="N21" s="50">
        <v>11972</v>
      </c>
      <c r="O21" s="48">
        <v>399593</v>
      </c>
      <c r="P21" s="48">
        <v>142620</v>
      </c>
      <c r="Q21" s="26">
        <f>IFERROR(100*Tabla1[[#This Row],[Sur Occidente - Atenciones]]/Tabla1[[#Totals],[Sur Occidente - Atenciones]],0)</f>
        <v>1.4208671725738597</v>
      </c>
      <c r="R21" s="27">
        <f>IFERROR(100*Tabla1[[#This Row],[Norte - Atenciones]]/Tabla1[[#Totals],[Norte - Atenciones]],0)</f>
        <v>1.4810618426168276</v>
      </c>
      <c r="S21" s="27">
        <f>IFERROR(100*Tabla1[[#This Row],[Centro Oriente - Atenciones]]/Tabla1[[#Totals],[Centro Oriente - Atenciones]],0)</f>
        <v>2.2395113036671925</v>
      </c>
      <c r="T21" s="30">
        <f>IFERROR(100*Tabla1[[#This Row],[Sur - Atenciones]]/Tabla1[[#Totals],[Sur - Atenciones]],0)</f>
        <v>2.4891963661319325</v>
      </c>
      <c r="U21" s="31">
        <f>IFERROR(100*Tabla1[[#This Row],[ATENCIONES]]/Tabla1[[#Totals],[ATENCIONES]],0)</f>
        <v>1.5565237385908921</v>
      </c>
    </row>
    <row r="22" spans="1:21" ht="30" x14ac:dyDescent="0.25">
      <c r="A22" s="46" t="s">
        <v>236</v>
      </c>
      <c r="B22" s="47" t="s">
        <v>237</v>
      </c>
      <c r="C22" s="48">
        <v>55749</v>
      </c>
      <c r="D22" s="48">
        <v>29729</v>
      </c>
      <c r="E22" s="49">
        <v>100842</v>
      </c>
      <c r="F22" s="50">
        <v>46288</v>
      </c>
      <c r="G22" s="48">
        <v>18785</v>
      </c>
      <c r="H22" s="48">
        <v>10344</v>
      </c>
      <c r="I22" s="49">
        <v>8874</v>
      </c>
      <c r="J22" s="50">
        <v>4878</v>
      </c>
      <c r="K22" s="48">
        <v>23055</v>
      </c>
      <c r="L22" s="48">
        <v>12025</v>
      </c>
      <c r="M22" s="49">
        <v>16854</v>
      </c>
      <c r="N22" s="50">
        <v>10664</v>
      </c>
      <c r="O22" s="48">
        <v>224159</v>
      </c>
      <c r="P22" s="48">
        <v>103583</v>
      </c>
      <c r="Q22" s="26">
        <f>IFERROR(100*Tabla1[[#This Row],[Sur Occidente - Atenciones]]/Tabla1[[#Totals],[Sur Occidente - Atenciones]],0)</f>
        <v>1.3700929517222193</v>
      </c>
      <c r="R22" s="27">
        <f>IFERROR(100*Tabla1[[#This Row],[Norte - Atenciones]]/Tabla1[[#Totals],[Norte - Atenciones]],0)</f>
        <v>0.75556474309922106</v>
      </c>
      <c r="S22" s="27">
        <f>IFERROR(100*Tabla1[[#This Row],[Centro Oriente - Atenciones]]/Tabla1[[#Totals],[Centro Oriente - Atenciones]],0)</f>
        <v>0.69817478490753138</v>
      </c>
      <c r="T22" s="30">
        <f>IFERROR(100*Tabla1[[#This Row],[Sur - Atenciones]]/Tabla1[[#Totals],[Sur - Atenciones]],0)</f>
        <v>0.7232851523593572</v>
      </c>
      <c r="U22" s="31">
        <f>IFERROR(100*Tabla1[[#This Row],[ATENCIONES]]/Tabla1[[#Totals],[ATENCIONES]],0)</f>
        <v>0.87316045255746666</v>
      </c>
    </row>
    <row r="23" spans="1:21" x14ac:dyDescent="0.25">
      <c r="A23" s="46" t="s">
        <v>156</v>
      </c>
      <c r="B23" s="47" t="s">
        <v>159</v>
      </c>
      <c r="C23" s="48">
        <v>53978</v>
      </c>
      <c r="D23" s="48">
        <v>41395</v>
      </c>
      <c r="E23" s="49">
        <v>187778</v>
      </c>
      <c r="F23" s="50">
        <v>113840</v>
      </c>
      <c r="G23" s="48">
        <v>39269</v>
      </c>
      <c r="H23" s="48">
        <v>24992</v>
      </c>
      <c r="I23" s="49">
        <v>17747</v>
      </c>
      <c r="J23" s="50">
        <v>12784</v>
      </c>
      <c r="K23" s="48">
        <v>38692</v>
      </c>
      <c r="L23" s="48">
        <v>30285</v>
      </c>
      <c r="M23" s="49">
        <v>35103</v>
      </c>
      <c r="N23" s="50">
        <v>26898</v>
      </c>
      <c r="O23" s="48">
        <v>372567</v>
      </c>
      <c r="P23" s="48">
        <v>239463</v>
      </c>
      <c r="Q23" s="26">
        <f>IFERROR(100*Tabla1[[#This Row],[Sur Occidente - Atenciones]]/Tabla1[[#Totals],[Sur Occidente - Atenciones]],0)</f>
        <v>1.326568680120934</v>
      </c>
      <c r="R23" s="27">
        <f>IFERROR(100*Tabla1[[#This Row],[Norte - Atenciones]]/Tabla1[[#Totals],[Norte - Atenciones]],0)</f>
        <v>1.406937945793276</v>
      </c>
      <c r="S23" s="27">
        <f>IFERROR(100*Tabla1[[#This Row],[Centro Oriente - Atenciones]]/Tabla1[[#Totals],[Centro Oriente - Atenciones]],0)</f>
        <v>1.4594956416573781</v>
      </c>
      <c r="T23" s="30">
        <f>IFERROR(100*Tabla1[[#This Row],[Sur - Atenciones]]/Tabla1[[#Totals],[Sur - Atenciones]],0)</f>
        <v>1.4464887986163524</v>
      </c>
      <c r="U23" s="31">
        <f>IFERROR(100*Tabla1[[#This Row],[ATENCIONES]]/Tabla1[[#Totals],[ATENCIONES]],0)</f>
        <v>1.4512500962619288</v>
      </c>
    </row>
    <row r="24" spans="1:21" ht="30" x14ac:dyDescent="0.25">
      <c r="A24" s="46" t="s">
        <v>236</v>
      </c>
      <c r="B24" s="47" t="s">
        <v>239</v>
      </c>
      <c r="C24" s="48">
        <v>52104</v>
      </c>
      <c r="D24" s="48">
        <v>29403</v>
      </c>
      <c r="E24" s="49">
        <v>84822</v>
      </c>
      <c r="F24" s="50">
        <v>44220</v>
      </c>
      <c r="G24" s="48">
        <v>16152</v>
      </c>
      <c r="H24" s="48">
        <v>9585</v>
      </c>
      <c r="I24" s="49">
        <v>8632</v>
      </c>
      <c r="J24" s="50">
        <v>4848</v>
      </c>
      <c r="K24" s="48">
        <v>11602</v>
      </c>
      <c r="L24" s="48">
        <v>7130</v>
      </c>
      <c r="M24" s="49">
        <v>16092</v>
      </c>
      <c r="N24" s="50">
        <v>10212</v>
      </c>
      <c r="O24" s="48">
        <v>189404</v>
      </c>
      <c r="P24" s="48">
        <v>97909</v>
      </c>
      <c r="Q24" s="26">
        <f>IFERROR(100*Tabla1[[#This Row],[Sur Occidente - Atenciones]]/Tabla1[[#Totals],[Sur Occidente - Atenciones]],0)</f>
        <v>1.2805130703068128</v>
      </c>
      <c r="R24" s="27">
        <f>IFERROR(100*Tabla1[[#This Row],[Norte - Atenciones]]/Tabla1[[#Totals],[Norte - Atenciones]],0)</f>
        <v>0.63553393069516795</v>
      </c>
      <c r="S24" s="27">
        <f>IFERROR(100*Tabla1[[#This Row],[Centro Oriente - Atenciones]]/Tabla1[[#Totals],[Centro Oriente - Atenciones]],0)</f>
        <v>0.60031509852682707</v>
      </c>
      <c r="T24" s="30">
        <f>IFERROR(100*Tabla1[[#This Row],[Sur - Atenciones]]/Tabla1[[#Totals],[Sur - Atenciones]],0)</f>
        <v>0.70356067558778124</v>
      </c>
      <c r="U24" s="31">
        <f>IFERROR(100*Tabla1[[#This Row],[ATENCIONES]]/Tabla1[[#Totals],[ATENCIONES]],0)</f>
        <v>0.73778024686135468</v>
      </c>
    </row>
    <row r="25" spans="1:21" x14ac:dyDescent="0.25">
      <c r="A25" s="46" t="s">
        <v>84</v>
      </c>
      <c r="B25" s="47" t="s">
        <v>88</v>
      </c>
      <c r="C25" s="48">
        <v>49989</v>
      </c>
      <c r="D25" s="48">
        <v>39696</v>
      </c>
      <c r="E25" s="49">
        <v>232594</v>
      </c>
      <c r="F25" s="50">
        <v>111381</v>
      </c>
      <c r="G25" s="48">
        <v>26163</v>
      </c>
      <c r="H25" s="48">
        <v>19059</v>
      </c>
      <c r="I25" s="49">
        <v>17055</v>
      </c>
      <c r="J25" s="50">
        <v>10605</v>
      </c>
      <c r="K25" s="48">
        <v>48915</v>
      </c>
      <c r="L25" s="48">
        <v>29222</v>
      </c>
      <c r="M25" s="49">
        <v>32512</v>
      </c>
      <c r="N25" s="50">
        <v>19960</v>
      </c>
      <c r="O25" s="48">
        <v>407228</v>
      </c>
      <c r="P25" s="48">
        <v>217441</v>
      </c>
      <c r="Q25" s="26">
        <f>IFERROR(100*Tabla1[[#This Row],[Sur Occidente - Atenciones]]/Tabla1[[#Totals],[Sur Occidente - Atenciones]],0)</f>
        <v>1.228534620596639</v>
      </c>
      <c r="R25" s="27">
        <f>IFERROR(100*Tabla1[[#This Row],[Norte - Atenciones]]/Tabla1[[#Totals],[Norte - Atenciones]],0)</f>
        <v>1.7427245181216182</v>
      </c>
      <c r="S25" s="27">
        <f>IFERROR(100*Tabla1[[#This Row],[Centro Oriente - Atenciones]]/Tabla1[[#Totals],[Centro Oriente - Atenciones]],0)</f>
        <v>0.97239003979429028</v>
      </c>
      <c r="T25" s="30">
        <f>IFERROR(100*Tabla1[[#This Row],[Sur - Atenciones]]/Tabla1[[#Totals],[Sur - Atenciones]],0)</f>
        <v>1.3900865757819287</v>
      </c>
      <c r="U25" s="31">
        <f>IFERROR(100*Tabla1[[#This Row],[ATENCIONES]]/Tabla1[[#Totals],[ATENCIONES]],0)</f>
        <v>1.5862641463161062</v>
      </c>
    </row>
    <row r="26" spans="1:21" x14ac:dyDescent="0.25">
      <c r="A26" s="46" t="s">
        <v>93</v>
      </c>
      <c r="B26" s="47" t="s">
        <v>95</v>
      </c>
      <c r="C26" s="48">
        <v>45092</v>
      </c>
      <c r="D26" s="48">
        <v>15219</v>
      </c>
      <c r="E26" s="49">
        <v>101566</v>
      </c>
      <c r="F26" s="50">
        <v>40262</v>
      </c>
      <c r="G26" s="48">
        <v>44402</v>
      </c>
      <c r="H26" s="48">
        <v>24458</v>
      </c>
      <c r="I26" s="49">
        <v>14116</v>
      </c>
      <c r="J26" s="50">
        <v>5828</v>
      </c>
      <c r="K26" s="48">
        <v>30933</v>
      </c>
      <c r="L26" s="48">
        <v>10497</v>
      </c>
      <c r="M26" s="49">
        <v>17944</v>
      </c>
      <c r="N26" s="50">
        <v>8900</v>
      </c>
      <c r="O26" s="48">
        <v>254053</v>
      </c>
      <c r="P26" s="48">
        <v>97691</v>
      </c>
      <c r="Q26" s="26">
        <f>IFERROR(100*Tabla1[[#This Row],[Sur Occidente - Atenciones]]/Tabla1[[#Totals],[Sur Occidente - Atenciones]],0)</f>
        <v>1.1081854630407417</v>
      </c>
      <c r="R26" s="27">
        <f>IFERROR(100*Tabla1[[#This Row],[Norte - Atenciones]]/Tabla1[[#Totals],[Norte - Atenciones]],0)</f>
        <v>0.76098935659363642</v>
      </c>
      <c r="S26" s="27">
        <f>IFERROR(100*Tabla1[[#This Row],[Centro Oriente - Atenciones]]/Tabla1[[#Totals],[Centro Oriente - Atenciones]],0)</f>
        <v>1.6502718551750974</v>
      </c>
      <c r="T26" s="30">
        <f>IFERROR(100*Tabla1[[#This Row],[Sur - Atenciones]]/Tabla1[[#Totals],[Sur - Atenciones]],0)</f>
        <v>1.1505401409403522</v>
      </c>
      <c r="U26" s="31">
        <f>IFERROR(100*Tabla1[[#This Row],[ATENCIONES]]/Tabla1[[#Totals],[ATENCIONES]],0)</f>
        <v>0.98960573723821965</v>
      </c>
    </row>
    <row r="27" spans="1:21" x14ac:dyDescent="0.25">
      <c r="A27" s="46" t="s">
        <v>176</v>
      </c>
      <c r="B27" s="47" t="s">
        <v>180</v>
      </c>
      <c r="C27" s="48">
        <v>43110</v>
      </c>
      <c r="D27" s="48">
        <v>23963</v>
      </c>
      <c r="E27" s="49">
        <v>204715</v>
      </c>
      <c r="F27" s="50">
        <v>82600</v>
      </c>
      <c r="G27" s="48">
        <v>21733</v>
      </c>
      <c r="H27" s="48">
        <v>13810</v>
      </c>
      <c r="I27" s="49">
        <v>13706</v>
      </c>
      <c r="J27" s="50">
        <v>8528</v>
      </c>
      <c r="K27" s="48">
        <v>34641</v>
      </c>
      <c r="L27" s="48">
        <v>17673</v>
      </c>
      <c r="M27" s="49">
        <v>13361</v>
      </c>
      <c r="N27" s="50">
        <v>9285</v>
      </c>
      <c r="O27" s="48">
        <v>331266</v>
      </c>
      <c r="P27" s="48">
        <v>146391</v>
      </c>
      <c r="Q27" s="26">
        <f>IFERROR(100*Tabla1[[#This Row],[Sur Occidente - Atenciones]]/Tabla1[[#Totals],[Sur Occidente - Atenciones]],0)</f>
        <v>1.0594756345180161</v>
      </c>
      <c r="R27" s="27">
        <f>IFERROR(100*Tabla1[[#This Row],[Norte - Atenciones]]/Tabla1[[#Totals],[Norte - Atenciones]],0)</f>
        <v>1.5338394357862501</v>
      </c>
      <c r="S27" s="27">
        <f>IFERROR(100*Tabla1[[#This Row],[Centro Oriente - Atenciones]]/Tabla1[[#Totals],[Centro Oriente - Atenciones]],0)</f>
        <v>0.80774195370749946</v>
      </c>
      <c r="T27" s="30">
        <f>IFERROR(100*Tabla1[[#This Row],[Sur - Atenciones]]/Tabla1[[#Totals],[Sur - Atenciones]],0)</f>
        <v>1.1171226389719799</v>
      </c>
      <c r="U27" s="31">
        <f>IFERROR(100*Tabla1[[#This Row],[ATENCIONES]]/Tabla1[[#Totals],[ATENCIONES]],0)</f>
        <v>1.2903714349051421</v>
      </c>
    </row>
    <row r="28" spans="1:21" ht="30" x14ac:dyDescent="0.25">
      <c r="A28" s="46" t="s">
        <v>236</v>
      </c>
      <c r="B28" s="47" t="s">
        <v>238</v>
      </c>
      <c r="C28" s="48">
        <v>41626</v>
      </c>
      <c r="D28" s="48">
        <v>25497</v>
      </c>
      <c r="E28" s="49">
        <v>92392</v>
      </c>
      <c r="F28" s="50">
        <v>53808</v>
      </c>
      <c r="G28" s="48">
        <v>25923</v>
      </c>
      <c r="H28" s="48">
        <v>13483</v>
      </c>
      <c r="I28" s="49">
        <v>12515</v>
      </c>
      <c r="J28" s="50">
        <v>6986</v>
      </c>
      <c r="K28" s="48">
        <v>11677</v>
      </c>
      <c r="L28" s="48">
        <v>8871</v>
      </c>
      <c r="M28" s="49">
        <v>17960</v>
      </c>
      <c r="N28" s="50">
        <v>11656</v>
      </c>
      <c r="O28" s="48">
        <v>202093</v>
      </c>
      <c r="P28" s="48">
        <v>115855</v>
      </c>
      <c r="Q28" s="26">
        <f>IFERROR(100*Tabla1[[#This Row],[Sur Occidente - Atenciones]]/Tabla1[[#Totals],[Sur Occidente - Atenciones]],0)</f>
        <v>1.0230047033738561</v>
      </c>
      <c r="R28" s="27">
        <f>IFERROR(100*Tabla1[[#This Row],[Norte - Atenciones]]/Tabla1[[#Totals],[Norte - Atenciones]],0)</f>
        <v>0.69225261046412434</v>
      </c>
      <c r="S28" s="27">
        <f>IFERROR(100*Tabla1[[#This Row],[Centro Oriente - Atenciones]]/Tabla1[[#Totals],[Centro Oriente - Atenciones]],0)</f>
        <v>0.96347005318913681</v>
      </c>
      <c r="T28" s="30">
        <f>IFERROR(100*Tabla1[[#This Row],[Sur - Atenciones]]/Tabla1[[#Totals],[Sur - Atenciones]],0)</f>
        <v>1.0200488710589761</v>
      </c>
      <c r="U28" s="31">
        <f>IFERROR(100*Tabla1[[#This Row],[ATENCIONES]]/Tabla1[[#Totals],[ATENCIONES]],0)</f>
        <v>0.78720736324972951</v>
      </c>
    </row>
    <row r="29" spans="1:21" x14ac:dyDescent="0.25">
      <c r="A29" s="46" t="s">
        <v>145</v>
      </c>
      <c r="B29" s="47" t="s">
        <v>148</v>
      </c>
      <c r="C29" s="48">
        <v>41013</v>
      </c>
      <c r="D29" s="48">
        <v>32179</v>
      </c>
      <c r="E29" s="49">
        <v>137749</v>
      </c>
      <c r="F29" s="50">
        <v>94057</v>
      </c>
      <c r="G29" s="48">
        <v>22537</v>
      </c>
      <c r="H29" s="48">
        <v>17254</v>
      </c>
      <c r="I29" s="49">
        <v>11135</v>
      </c>
      <c r="J29" s="50">
        <v>9029</v>
      </c>
      <c r="K29" s="48">
        <v>46538</v>
      </c>
      <c r="L29" s="48">
        <v>33192</v>
      </c>
      <c r="M29" s="49">
        <v>28801</v>
      </c>
      <c r="N29" s="50">
        <v>22314</v>
      </c>
      <c r="O29" s="48">
        <v>287773</v>
      </c>
      <c r="P29" s="48">
        <v>198548</v>
      </c>
      <c r="Q29" s="26">
        <f>IFERROR(100*Tabla1[[#This Row],[Sur Occidente - Atenciones]]/Tabla1[[#Totals],[Sur Occidente - Atenciones]],0)</f>
        <v>1.0079395545926093</v>
      </c>
      <c r="R29" s="27">
        <f>IFERROR(100*Tabla1[[#This Row],[Norte - Atenciones]]/Tabla1[[#Totals],[Norte - Atenciones]],0)</f>
        <v>1.032092657793128</v>
      </c>
      <c r="S29" s="27">
        <f>IFERROR(100*Tabla1[[#This Row],[Centro Oriente - Atenciones]]/Tabla1[[#Totals],[Centro Oriente - Atenciones]],0)</f>
        <v>0.83762390883476356</v>
      </c>
      <c r="T29" s="30">
        <f>IFERROR(100*Tabla1[[#This Row],[Sur - Atenciones]]/Tabla1[[#Totals],[Sur - Atenciones]],0)</f>
        <v>0.90757044979957646</v>
      </c>
      <c r="U29" s="31">
        <f>IFERROR(100*Tabla1[[#This Row],[ATENCIONES]]/Tabla1[[#Totals],[ATENCIONES]],0)</f>
        <v>1.1209543356002651</v>
      </c>
    </row>
    <row r="30" spans="1:21" x14ac:dyDescent="0.25">
      <c r="A30" s="46" t="s">
        <v>192</v>
      </c>
      <c r="B30" s="47" t="s">
        <v>195</v>
      </c>
      <c r="C30" s="48">
        <v>40027</v>
      </c>
      <c r="D30" s="48">
        <v>25229</v>
      </c>
      <c r="E30" s="49">
        <v>167468</v>
      </c>
      <c r="F30" s="50">
        <v>85560</v>
      </c>
      <c r="G30" s="48">
        <v>27467</v>
      </c>
      <c r="H30" s="48">
        <v>15550</v>
      </c>
      <c r="I30" s="49">
        <v>16086</v>
      </c>
      <c r="J30" s="50">
        <v>8363</v>
      </c>
      <c r="K30" s="48">
        <v>26041</v>
      </c>
      <c r="L30" s="48">
        <v>16814</v>
      </c>
      <c r="M30" s="49">
        <v>17489</v>
      </c>
      <c r="N30" s="50">
        <v>12428</v>
      </c>
      <c r="O30" s="48">
        <v>294578</v>
      </c>
      <c r="P30" s="48">
        <v>153072</v>
      </c>
      <c r="Q30" s="26">
        <f>IFERROR(100*Tabla1[[#This Row],[Sur Occidente - Atenciones]]/Tabla1[[#Totals],[Sur Occidente - Atenciones]],0)</f>
        <v>0.98370752082701518</v>
      </c>
      <c r="R30" s="27">
        <f>IFERROR(100*Tabla1[[#This Row],[Norte - Atenciones]]/Tabla1[[#Totals],[Norte - Atenciones]],0)</f>
        <v>1.2547640506667892</v>
      </c>
      <c r="S30" s="27">
        <f>IFERROR(100*Tabla1[[#This Row],[Centro Oriente - Atenciones]]/Tabla1[[#Totals],[Centro Oriente - Atenciones]],0)</f>
        <v>1.0208553003489573</v>
      </c>
      <c r="T30" s="30">
        <f>IFERROR(100*Tabla1[[#This Row],[Sur - Atenciones]]/Tabla1[[#Totals],[Sur - Atenciones]],0)</f>
        <v>1.3111071625932633</v>
      </c>
      <c r="U30" s="31">
        <f>IFERROR(100*Tabla1[[#This Row],[ATENCIONES]]/Tabla1[[#Totals],[ATENCIONES]],0)</f>
        <v>1.1474616669126532</v>
      </c>
    </row>
    <row r="31" spans="1:21" ht="30" x14ac:dyDescent="0.25">
      <c r="A31" s="46" t="s">
        <v>134</v>
      </c>
      <c r="B31" s="47" t="s">
        <v>136</v>
      </c>
      <c r="C31" s="48">
        <v>37892</v>
      </c>
      <c r="D31" s="48">
        <v>26273</v>
      </c>
      <c r="E31" s="49">
        <v>126651</v>
      </c>
      <c r="F31" s="50">
        <v>66037</v>
      </c>
      <c r="G31" s="48">
        <v>26590</v>
      </c>
      <c r="H31" s="48">
        <v>15379</v>
      </c>
      <c r="I31" s="49">
        <v>11705</v>
      </c>
      <c r="J31" s="50">
        <v>7555</v>
      </c>
      <c r="K31" s="48">
        <v>28542</v>
      </c>
      <c r="L31" s="48">
        <v>18824</v>
      </c>
      <c r="M31" s="49">
        <v>17428</v>
      </c>
      <c r="N31" s="50">
        <v>12583</v>
      </c>
      <c r="O31" s="48">
        <v>248808</v>
      </c>
      <c r="P31" s="48">
        <v>134887</v>
      </c>
      <c r="Q31" s="26">
        <f>IFERROR(100*Tabla1[[#This Row],[Sur Occidente - Atenciones]]/Tabla1[[#Totals],[Sur Occidente - Atenciones]],0)</f>
        <v>0.93123754913376622</v>
      </c>
      <c r="R31" s="27">
        <f>IFERROR(100*Tabla1[[#This Row],[Norte - Atenciones]]/Tabla1[[#Totals],[Norte - Atenciones]],0)</f>
        <v>0.94894022607900919</v>
      </c>
      <c r="S31" s="27">
        <f>IFERROR(100*Tabla1[[#This Row],[Centro Oriente - Atenciones]]/Tabla1[[#Totals],[Centro Oriente - Atenciones]],0)</f>
        <v>0.98826018262929238</v>
      </c>
      <c r="T31" s="30">
        <f>IFERROR(100*Tabla1[[#This Row],[Sur - Atenciones]]/Tabla1[[#Totals],[Sur - Atenciones]],0)</f>
        <v>0.95402892814585027</v>
      </c>
      <c r="U31" s="31">
        <f>IFERROR(100*Tabla1[[#This Row],[ATENCIONES]]/Tabla1[[#Totals],[ATENCIONES]],0)</f>
        <v>0.96917503147283035</v>
      </c>
    </row>
    <row r="32" spans="1:21" x14ac:dyDescent="0.25">
      <c r="A32" s="46" t="s">
        <v>167</v>
      </c>
      <c r="B32" s="47" t="s">
        <v>169</v>
      </c>
      <c r="C32" s="48">
        <v>37210</v>
      </c>
      <c r="D32" s="48">
        <v>30723</v>
      </c>
      <c r="E32" s="49">
        <v>111544</v>
      </c>
      <c r="F32" s="50">
        <v>76828</v>
      </c>
      <c r="G32" s="48">
        <v>29871</v>
      </c>
      <c r="H32" s="48">
        <v>24888</v>
      </c>
      <c r="I32" s="49">
        <v>12574</v>
      </c>
      <c r="J32" s="50">
        <v>10502</v>
      </c>
      <c r="K32" s="48">
        <v>37676</v>
      </c>
      <c r="L32" s="48">
        <v>28400</v>
      </c>
      <c r="M32" s="49">
        <v>25906</v>
      </c>
      <c r="N32" s="50">
        <v>20784</v>
      </c>
      <c r="O32" s="48">
        <v>254781</v>
      </c>
      <c r="P32" s="48">
        <v>184077</v>
      </c>
      <c r="Q32" s="26">
        <f>IFERROR(100*Tabla1[[#This Row],[Sur Occidente - Atenciones]]/Tabla1[[#Totals],[Sur Occidente - Atenciones]],0)</f>
        <v>0.91447664951091101</v>
      </c>
      <c r="R32" s="27">
        <f>IFERROR(100*Tabla1[[#This Row],[Norte - Atenciones]]/Tabla1[[#Totals],[Norte - Atenciones]],0)</f>
        <v>0.8357501210235766</v>
      </c>
      <c r="S32" s="27">
        <f>IFERROR(100*Tabla1[[#This Row],[Centro Oriente - Atenciones]]/Tabla1[[#Totals],[Centro Oriente - Atenciones]],0)</f>
        <v>1.110203832843911</v>
      </c>
      <c r="T32" s="30">
        <f>IFERROR(100*Tabla1[[#This Row],[Sur - Atenciones]]/Tabla1[[#Totals],[Sur - Atenciones]],0)</f>
        <v>1.0248577310983273</v>
      </c>
      <c r="U32" s="31">
        <f>IFERROR(100*Tabla1[[#This Row],[ATENCIONES]]/Tabla1[[#Totals],[ATENCIONES]],0)</f>
        <v>0.99244149582681895</v>
      </c>
    </row>
    <row r="33" spans="1:21" x14ac:dyDescent="0.25">
      <c r="A33" s="46" t="s">
        <v>156</v>
      </c>
      <c r="B33" s="47" t="s">
        <v>160</v>
      </c>
      <c r="C33" s="48">
        <v>36052</v>
      </c>
      <c r="D33" s="48">
        <v>30925</v>
      </c>
      <c r="E33" s="49">
        <v>77482</v>
      </c>
      <c r="F33" s="50">
        <v>54642</v>
      </c>
      <c r="G33" s="48">
        <v>17443</v>
      </c>
      <c r="H33" s="48">
        <v>12852</v>
      </c>
      <c r="I33" s="49">
        <v>8495</v>
      </c>
      <c r="J33" s="50">
        <v>6938</v>
      </c>
      <c r="K33" s="48">
        <v>15209</v>
      </c>
      <c r="L33" s="48">
        <v>12734</v>
      </c>
      <c r="M33" s="49">
        <v>21124</v>
      </c>
      <c r="N33" s="50">
        <v>17449</v>
      </c>
      <c r="O33" s="48">
        <v>175805</v>
      </c>
      <c r="P33" s="48">
        <v>128103</v>
      </c>
      <c r="Q33" s="26">
        <f>IFERROR(100*Tabla1[[#This Row],[Sur Occidente - Atenciones]]/Tabla1[[#Totals],[Sur Occidente - Atenciones]],0)</f>
        <v>0.88601752669087253</v>
      </c>
      <c r="R33" s="27">
        <f>IFERROR(100*Tabla1[[#This Row],[Norte - Atenciones]]/Tabla1[[#Totals],[Norte - Atenciones]],0)</f>
        <v>0.58053853974349823</v>
      </c>
      <c r="S33" s="27">
        <f>IFERROR(100*Tabla1[[#This Row],[Centro Oriente - Atenciones]]/Tabla1[[#Totals],[Centro Oriente - Atenciones]],0)</f>
        <v>0.64829719314038159</v>
      </c>
      <c r="T33" s="30">
        <f>IFERROR(100*Tabla1[[#This Row],[Sur - Atenciones]]/Tabla1[[#Totals],[Sur - Atenciones]],0)</f>
        <v>0.69239433956420315</v>
      </c>
      <c r="U33" s="31">
        <f>IFERROR(100*Tabla1[[#This Row],[ATENCIONES]]/Tabla1[[#Totals],[ATENCIONES]],0)</f>
        <v>0.68480843223723087</v>
      </c>
    </row>
    <row r="34" spans="1:21" ht="30" x14ac:dyDescent="0.25">
      <c r="A34" s="46" t="s">
        <v>236</v>
      </c>
      <c r="B34" s="47" t="s">
        <v>240</v>
      </c>
      <c r="C34" s="48">
        <v>33675</v>
      </c>
      <c r="D34" s="48">
        <v>22142</v>
      </c>
      <c r="E34" s="49">
        <v>76229</v>
      </c>
      <c r="F34" s="50">
        <v>42306</v>
      </c>
      <c r="G34" s="48">
        <v>13387</v>
      </c>
      <c r="H34" s="48">
        <v>8745</v>
      </c>
      <c r="I34" s="49">
        <v>4999</v>
      </c>
      <c r="J34" s="50">
        <v>3487</v>
      </c>
      <c r="K34" s="48">
        <v>13455</v>
      </c>
      <c r="L34" s="48">
        <v>9058</v>
      </c>
      <c r="M34" s="49">
        <v>15789</v>
      </c>
      <c r="N34" s="50">
        <v>10300</v>
      </c>
      <c r="O34" s="48">
        <v>157534</v>
      </c>
      <c r="P34" s="48">
        <v>89384</v>
      </c>
      <c r="Q34" s="26">
        <f>IFERROR(100*Tabla1[[#This Row],[Sur Occidente - Atenciones]]/Tabla1[[#Totals],[Sur Occidente - Atenciones]],0)</f>
        <v>0.8276001390024168</v>
      </c>
      <c r="R34" s="27">
        <f>IFERROR(100*Tabla1[[#This Row],[Norte - Atenciones]]/Tabla1[[#Totals],[Norte - Atenciones]],0)</f>
        <v>0.57115036196932356</v>
      </c>
      <c r="S34" s="27">
        <f>IFERROR(100*Tabla1[[#This Row],[Centro Oriente - Atenciones]]/Tabla1[[#Totals],[Centro Oriente - Atenciones]],0)</f>
        <v>0.49754941951328835</v>
      </c>
      <c r="T34" s="30">
        <f>IFERROR(100*Tabla1[[#This Row],[Sur - Atenciones]]/Tabla1[[#Totals],[Sur - Atenciones]],0)</f>
        <v>0.40744900570705728</v>
      </c>
      <c r="U34" s="31">
        <f>IFERROR(100*Tabla1[[#This Row],[ATENCIONES]]/Tabla1[[#Totals],[ATENCIONES]],0)</f>
        <v>0.61363790315440359</v>
      </c>
    </row>
    <row r="35" spans="1:21" ht="30" x14ac:dyDescent="0.25">
      <c r="A35" s="46" t="s">
        <v>93</v>
      </c>
      <c r="B35" s="47" t="s">
        <v>98</v>
      </c>
      <c r="C35" s="48">
        <v>31655</v>
      </c>
      <c r="D35" s="48">
        <v>14167</v>
      </c>
      <c r="E35" s="49">
        <v>56678</v>
      </c>
      <c r="F35" s="50">
        <v>23754</v>
      </c>
      <c r="G35" s="48">
        <v>10982</v>
      </c>
      <c r="H35" s="48">
        <v>5447</v>
      </c>
      <c r="I35" s="49">
        <v>14597</v>
      </c>
      <c r="J35" s="50">
        <v>6693</v>
      </c>
      <c r="K35" s="48">
        <v>19200</v>
      </c>
      <c r="L35" s="48">
        <v>8469</v>
      </c>
      <c r="M35" s="49">
        <v>11077</v>
      </c>
      <c r="N35" s="50">
        <v>6605</v>
      </c>
      <c r="O35" s="48">
        <v>144189</v>
      </c>
      <c r="P35" s="48">
        <v>61323</v>
      </c>
      <c r="Q35" s="26">
        <f>IFERROR(100*Tabla1[[#This Row],[Sur Occidente - Atenciones]]/Tabla1[[#Totals],[Sur Occidente - Atenciones]],0)</f>
        <v>0.77795641871184873</v>
      </c>
      <c r="R35" s="27">
        <f>IFERROR(100*Tabla1[[#This Row],[Norte - Atenciones]]/Tabla1[[#Totals],[Norte - Atenciones]],0)</f>
        <v>0.42466331993988271</v>
      </c>
      <c r="S35" s="27">
        <f>IFERROR(100*Tabla1[[#This Row],[Centro Oriente - Atenciones]]/Tabla1[[#Totals],[Centro Oriente - Atenciones]],0)</f>
        <v>0.40816372040747984</v>
      </c>
      <c r="T35" s="30">
        <f>IFERROR(100*Tabla1[[#This Row],[Sur - Atenciones]]/Tabla1[[#Totals],[Sur - Atenciones]],0)</f>
        <v>1.1897445761764183</v>
      </c>
      <c r="U35" s="31">
        <f>IFERROR(100*Tabla1[[#This Row],[ATENCIONES]]/Tabla1[[#Totals],[ATENCIONES]],0)</f>
        <v>0.56165548781806018</v>
      </c>
    </row>
    <row r="36" spans="1:21" x14ac:dyDescent="0.25">
      <c r="A36" s="46" t="s">
        <v>93</v>
      </c>
      <c r="B36" s="47" t="s">
        <v>96</v>
      </c>
      <c r="C36" s="48">
        <v>29104</v>
      </c>
      <c r="D36" s="48">
        <v>10656</v>
      </c>
      <c r="E36" s="49">
        <v>104066</v>
      </c>
      <c r="F36" s="50">
        <v>28621</v>
      </c>
      <c r="G36" s="48">
        <v>15033</v>
      </c>
      <c r="H36" s="48">
        <v>3621</v>
      </c>
      <c r="I36" s="49">
        <v>4102</v>
      </c>
      <c r="J36" s="50">
        <v>1788</v>
      </c>
      <c r="K36" s="48">
        <v>20784</v>
      </c>
      <c r="L36" s="48">
        <v>7349</v>
      </c>
      <c r="M36" s="49">
        <v>8847</v>
      </c>
      <c r="N36" s="50">
        <v>3662</v>
      </c>
      <c r="O36" s="48">
        <v>181936</v>
      </c>
      <c r="P36" s="48">
        <v>50334</v>
      </c>
      <c r="Q36" s="26">
        <f>IFERROR(100*Tabla1[[#This Row],[Sur Occidente - Atenciones]]/Tabla1[[#Totals],[Sur Occidente - Atenciones]],0)</f>
        <v>0.71526278977064106</v>
      </c>
      <c r="R36" s="27">
        <f>IFERROR(100*Tabla1[[#This Row],[Norte - Atenciones]]/Tabla1[[#Totals],[Norte - Atenciones]],0)</f>
        <v>0.77972075678153485</v>
      </c>
      <c r="S36" s="27">
        <f>IFERROR(100*Tabla1[[#This Row],[Centro Oriente - Atenciones]]/Tabla1[[#Totals],[Centro Oriente - Atenciones]],0)</f>
        <v>0.55872566098029908</v>
      </c>
      <c r="T36" s="30">
        <f>IFERROR(100*Tabla1[[#This Row],[Sur - Atenciones]]/Tabla1[[#Totals],[Sur - Atenciones]],0)</f>
        <v>0.33433803188844746</v>
      </c>
      <c r="U36" s="31">
        <f>IFERROR(100*Tabla1[[#This Row],[ATENCIONES]]/Tabla1[[#Totals],[ATENCIONES]],0)</f>
        <v>0.70869034969149247</v>
      </c>
    </row>
    <row r="37" spans="1:21" ht="30" x14ac:dyDescent="0.25">
      <c r="A37" s="46" t="s">
        <v>236</v>
      </c>
      <c r="B37" s="47" t="s">
        <v>241</v>
      </c>
      <c r="C37" s="48">
        <v>29081</v>
      </c>
      <c r="D37" s="48">
        <v>15789</v>
      </c>
      <c r="E37" s="49">
        <v>47027</v>
      </c>
      <c r="F37" s="50">
        <v>22481</v>
      </c>
      <c r="G37" s="48">
        <v>10496</v>
      </c>
      <c r="H37" s="48">
        <v>5668</v>
      </c>
      <c r="I37" s="49">
        <v>4878</v>
      </c>
      <c r="J37" s="50">
        <v>2531</v>
      </c>
      <c r="K37" s="48">
        <v>9437</v>
      </c>
      <c r="L37" s="48">
        <v>5067</v>
      </c>
      <c r="M37" s="49">
        <v>8280</v>
      </c>
      <c r="N37" s="50">
        <v>5186</v>
      </c>
      <c r="O37" s="48">
        <v>109199</v>
      </c>
      <c r="P37" s="48">
        <v>52214</v>
      </c>
      <c r="Q37" s="26">
        <f>IFERROR(100*Tabla1[[#This Row],[Sur Occidente - Atenciones]]/Tabla1[[#Totals],[Sur Occidente - Atenciones]],0)</f>
        <v>0.71469753949010495</v>
      </c>
      <c r="R37" s="27">
        <f>IFERROR(100*Tabla1[[#This Row],[Norte - Atenciones]]/Tabla1[[#Totals],[Norte - Atenciones]],0)</f>
        <v>0.35235262265451961</v>
      </c>
      <c r="S37" s="27">
        <f>IFERROR(100*Tabla1[[#This Row],[Centro Oriente - Atenciones]]/Tabla1[[#Totals],[Centro Oriente - Atenciones]],0)</f>
        <v>0.3901007475320441</v>
      </c>
      <c r="T37" s="30">
        <f>IFERROR(100*Tabla1[[#This Row],[Sur - Atenciones]]/Tabla1[[#Totals],[Sur - Atenciones]],0)</f>
        <v>0.39758676732126935</v>
      </c>
      <c r="U37" s="31">
        <f>IFERROR(100*Tabla1[[#This Row],[ATENCIONES]]/Tabla1[[#Totals],[ATENCIONES]],0)</f>
        <v>0.42535989301711197</v>
      </c>
    </row>
    <row r="38" spans="1:21" x14ac:dyDescent="0.25">
      <c r="A38" s="46" t="s">
        <v>167</v>
      </c>
      <c r="B38" s="47" t="s">
        <v>168</v>
      </c>
      <c r="C38" s="48">
        <v>26466</v>
      </c>
      <c r="D38" s="48">
        <v>20200</v>
      </c>
      <c r="E38" s="49">
        <v>125856</v>
      </c>
      <c r="F38" s="50">
        <v>79845</v>
      </c>
      <c r="G38" s="48">
        <v>27346</v>
      </c>
      <c r="H38" s="48">
        <v>21206</v>
      </c>
      <c r="I38" s="49">
        <v>7257</v>
      </c>
      <c r="J38" s="50">
        <v>5670</v>
      </c>
      <c r="K38" s="48">
        <v>56889</v>
      </c>
      <c r="L38" s="48">
        <v>37605</v>
      </c>
      <c r="M38" s="49">
        <v>19137</v>
      </c>
      <c r="N38" s="50">
        <v>14260</v>
      </c>
      <c r="O38" s="48">
        <v>262951</v>
      </c>
      <c r="P38" s="48">
        <v>169225</v>
      </c>
      <c r="Q38" s="26">
        <f>IFERROR(100*Tabla1[[#This Row],[Sur Occidente - Atenciones]]/Tabla1[[#Totals],[Sur Occidente - Atenciones]],0)</f>
        <v>0.65043104020305753</v>
      </c>
      <c r="R38" s="27">
        <f>IFERROR(100*Tabla1[[#This Row],[Norte - Atenciones]]/Tabla1[[#Totals],[Norte - Atenciones]],0)</f>
        <v>0.94298364081925745</v>
      </c>
      <c r="S38" s="27">
        <f>IFERROR(100*Tabla1[[#This Row],[Centro Oriente - Atenciones]]/Tabla1[[#Totals],[Centro Oriente - Atenciones]],0)</f>
        <v>1.0163581404355257</v>
      </c>
      <c r="T38" s="30">
        <f>IFERROR(100*Tabla1[[#This Row],[Sur - Atenciones]]/Tabla1[[#Totals],[Sur - Atenciones]],0)</f>
        <v>0.59148978484019099</v>
      </c>
      <c r="U38" s="31">
        <f>IFERROR(100*Tabla1[[#This Row],[ATENCIONES]]/Tabla1[[#Totals],[ATENCIONES]],0)</f>
        <v>1.0242658744928306</v>
      </c>
    </row>
    <row r="39" spans="1:21" x14ac:dyDescent="0.25">
      <c r="A39" s="46" t="s">
        <v>93</v>
      </c>
      <c r="B39" s="47" t="s">
        <v>97</v>
      </c>
      <c r="C39" s="48">
        <v>25484</v>
      </c>
      <c r="D39" s="48">
        <v>12716</v>
      </c>
      <c r="E39" s="49">
        <v>69003</v>
      </c>
      <c r="F39" s="50">
        <v>24061</v>
      </c>
      <c r="G39" s="48">
        <v>11692</v>
      </c>
      <c r="H39" s="48">
        <v>6958</v>
      </c>
      <c r="I39" s="49">
        <v>11904</v>
      </c>
      <c r="J39" s="50">
        <v>4904</v>
      </c>
      <c r="K39" s="48">
        <v>20855</v>
      </c>
      <c r="L39" s="48">
        <v>7466</v>
      </c>
      <c r="M39" s="49">
        <v>7801</v>
      </c>
      <c r="N39" s="50">
        <v>4664</v>
      </c>
      <c r="O39" s="48">
        <v>146739</v>
      </c>
      <c r="P39" s="48">
        <v>55974</v>
      </c>
      <c r="Q39" s="26">
        <f>IFERROR(100*Tabla1[[#This Row],[Sur Occidente - Atenciones]]/Tabla1[[#Totals],[Sur Occidente - Atenciones]],0)</f>
        <v>0.62629731083407836</v>
      </c>
      <c r="R39" s="27">
        <f>IFERROR(100*Tabla1[[#This Row],[Norte - Atenciones]]/Tabla1[[#Totals],[Norte - Atenciones]],0)</f>
        <v>0.51700912286622192</v>
      </c>
      <c r="S39" s="27">
        <f>IFERROR(100*Tabla1[[#This Row],[Centro Oriente - Atenciones]]/Tabla1[[#Totals],[Centro Oriente - Atenciones]],0)</f>
        <v>0.43455201411439215</v>
      </c>
      <c r="T39" s="30">
        <f>IFERROR(100*Tabla1[[#This Row],[Sur - Atenciones]]/Tabla1[[#Totals],[Sur - Atenciones]],0)</f>
        <v>0.97024864251586518</v>
      </c>
      <c r="U39" s="31">
        <f>IFERROR(100*Tabla1[[#This Row],[ATENCIONES]]/Tabla1[[#Totals],[ATENCIONES]],0)</f>
        <v>0.57158843342373089</v>
      </c>
    </row>
    <row r="40" spans="1:21" x14ac:dyDescent="0.25">
      <c r="A40" s="46" t="s">
        <v>167</v>
      </c>
      <c r="B40" s="47" t="s">
        <v>171</v>
      </c>
      <c r="C40" s="48">
        <v>24845</v>
      </c>
      <c r="D40" s="48">
        <v>17355</v>
      </c>
      <c r="E40" s="49">
        <v>70587</v>
      </c>
      <c r="F40" s="50">
        <v>37750</v>
      </c>
      <c r="G40" s="48">
        <v>24542</v>
      </c>
      <c r="H40" s="48">
        <v>10898</v>
      </c>
      <c r="I40" s="49">
        <v>10171</v>
      </c>
      <c r="J40" s="50">
        <v>4437</v>
      </c>
      <c r="K40" s="48">
        <v>11732</v>
      </c>
      <c r="L40" s="48">
        <v>8988</v>
      </c>
      <c r="M40" s="49">
        <v>19580</v>
      </c>
      <c r="N40" s="50">
        <v>12895</v>
      </c>
      <c r="O40" s="48">
        <v>161457</v>
      </c>
      <c r="P40" s="48">
        <v>87746</v>
      </c>
      <c r="Q40" s="26">
        <f>IFERROR(100*Tabla1[[#This Row],[Sur Occidente - Atenciones]]/Tabla1[[#Totals],[Sur Occidente - Atenciones]],0)</f>
        <v>0.61059318347483427</v>
      </c>
      <c r="R40" s="27">
        <f>IFERROR(100*Tabla1[[#This Row],[Norte - Atenciones]]/Tabla1[[#Totals],[Norte - Atenciones]],0)</f>
        <v>0.52887733802527437</v>
      </c>
      <c r="S40" s="27">
        <f>IFERROR(100*Tabla1[[#This Row],[Centro Oriente - Atenciones]]/Tabla1[[#Totals],[Centro Oriente - Atenciones]],0)</f>
        <v>0.91214296359864966</v>
      </c>
      <c r="T40" s="30">
        <f>IFERROR(100*Tabla1[[#This Row],[Sur - Atenciones]]/Tabla1[[#Totals],[Sur - Atenciones]],0)</f>
        <v>0.82899856712272046</v>
      </c>
      <c r="U40" s="31">
        <f>IFERROR(100*Tabla1[[#This Row],[ATENCIONES]]/Tabla1[[#Totals],[ATENCIONES]],0)</f>
        <v>0.62891905829599037</v>
      </c>
    </row>
    <row r="41" spans="1:21" ht="30" x14ac:dyDescent="0.25">
      <c r="A41" s="46" t="s">
        <v>236</v>
      </c>
      <c r="B41" s="47" t="s">
        <v>242</v>
      </c>
      <c r="C41" s="48">
        <v>24326</v>
      </c>
      <c r="D41" s="48">
        <v>12545</v>
      </c>
      <c r="E41" s="49">
        <v>49311</v>
      </c>
      <c r="F41" s="50">
        <v>19820</v>
      </c>
      <c r="G41" s="48">
        <v>11639</v>
      </c>
      <c r="H41" s="48">
        <v>5866</v>
      </c>
      <c r="I41" s="49">
        <v>6370</v>
      </c>
      <c r="J41" s="50">
        <v>2836</v>
      </c>
      <c r="K41" s="48">
        <v>7455</v>
      </c>
      <c r="L41" s="48">
        <v>3683</v>
      </c>
      <c r="M41" s="49">
        <v>7801</v>
      </c>
      <c r="N41" s="50">
        <v>4621</v>
      </c>
      <c r="O41" s="48">
        <v>106902</v>
      </c>
      <c r="P41" s="48">
        <v>44562</v>
      </c>
      <c r="Q41" s="26">
        <f>IFERROR(100*Tabla1[[#This Row],[Sur Occidente - Atenciones]]/Tabla1[[#Totals],[Sur Occidente - Atenciones]],0)</f>
        <v>0.59783818801403987</v>
      </c>
      <c r="R41" s="27">
        <f>IFERROR(100*Tabla1[[#This Row],[Norte - Atenciones]]/Tabla1[[#Totals],[Norte - Atenciones]],0)</f>
        <v>0.36946562986618364</v>
      </c>
      <c r="S41" s="27">
        <f>IFERROR(100*Tabla1[[#This Row],[Centro Oriente - Atenciones]]/Tabla1[[#Totals],[Centro Oriente - Atenciones]],0)</f>
        <v>0.43258218373908741</v>
      </c>
      <c r="T41" s="30">
        <f>IFERROR(100*Tabla1[[#This Row],[Sur - Atenciones]]/Tabla1[[#Totals],[Sur - Atenciones]],0)</f>
        <v>0.51919387204520007</v>
      </c>
      <c r="U41" s="31">
        <f>IFERROR(100*Tabla1[[#This Row],[ATENCIONES]]/Tabla1[[#Totals],[ATENCIONES]],0)</f>
        <v>0.41641245142643524</v>
      </c>
    </row>
    <row r="42" spans="1:21" x14ac:dyDescent="0.25">
      <c r="A42" s="46" t="s">
        <v>192</v>
      </c>
      <c r="B42" s="47" t="s">
        <v>197</v>
      </c>
      <c r="C42" s="48">
        <v>24260</v>
      </c>
      <c r="D42" s="48">
        <v>18853</v>
      </c>
      <c r="E42" s="49">
        <v>57447</v>
      </c>
      <c r="F42" s="50">
        <v>37735</v>
      </c>
      <c r="G42" s="48">
        <v>13731</v>
      </c>
      <c r="H42" s="48">
        <v>9709</v>
      </c>
      <c r="I42" s="49">
        <v>8232</v>
      </c>
      <c r="J42" s="50">
        <v>6372</v>
      </c>
      <c r="K42" s="48">
        <v>15070</v>
      </c>
      <c r="L42" s="48">
        <v>11714</v>
      </c>
      <c r="M42" s="49">
        <v>15371</v>
      </c>
      <c r="N42" s="50">
        <v>11870</v>
      </c>
      <c r="O42" s="48">
        <v>134111</v>
      </c>
      <c r="P42" s="48">
        <v>92156</v>
      </c>
      <c r="Q42" s="26">
        <f>IFERROR(100*Tabla1[[#This Row],[Sur Occidente - Atenciones]]/Tabla1[[#Totals],[Sur Occidente - Atenciones]],0)</f>
        <v>0.59621616546989253</v>
      </c>
      <c r="R42" s="27">
        <f>IFERROR(100*Tabla1[[#This Row],[Norte - Atenciones]]/Tabla1[[#Totals],[Norte - Atenciones]],0)</f>
        <v>0.43042509863768025</v>
      </c>
      <c r="S42" s="27">
        <f>IFERROR(100*Tabla1[[#This Row],[Centro Oriente - Atenciones]]/Tabla1[[#Totals],[Centro Oriente - Atenciones]],0)</f>
        <v>0.51033473364734161</v>
      </c>
      <c r="T42" s="30">
        <f>IFERROR(100*Tabla1[[#This Row],[Sur - Atenciones]]/Tabla1[[#Totals],[Sur - Atenciones]],0)</f>
        <v>0.67095823464302773</v>
      </c>
      <c r="U42" s="31">
        <f>IFERROR(100*Tabla1[[#This Row],[ATENCIONES]]/Tabla1[[#Totals],[ATENCIONES]],0)</f>
        <v>0.52239892867533499</v>
      </c>
    </row>
    <row r="43" spans="1:21" x14ac:dyDescent="0.25">
      <c r="A43" s="46" t="s">
        <v>37</v>
      </c>
      <c r="B43" s="47" t="s">
        <v>38</v>
      </c>
      <c r="C43" s="48">
        <v>24076</v>
      </c>
      <c r="D43" s="48">
        <v>3409</v>
      </c>
      <c r="E43" s="49">
        <v>207126</v>
      </c>
      <c r="F43" s="50">
        <v>31189</v>
      </c>
      <c r="G43" s="48">
        <v>4253</v>
      </c>
      <c r="H43" s="48">
        <v>946</v>
      </c>
      <c r="I43" s="49">
        <v>1167</v>
      </c>
      <c r="J43" s="50">
        <v>242</v>
      </c>
      <c r="K43" s="48">
        <v>1535</v>
      </c>
      <c r="L43" s="48">
        <v>967</v>
      </c>
      <c r="M43" s="49">
        <v>4998</v>
      </c>
      <c r="N43" s="50">
        <v>1220</v>
      </c>
      <c r="O43" s="48">
        <v>243155</v>
      </c>
      <c r="P43" s="48">
        <v>35471</v>
      </c>
      <c r="Q43" s="26">
        <f>IFERROR(100*Tabla1[[#This Row],[Sur Occidente - Atenciones]]/Tabla1[[#Totals],[Sur Occidente - Atenciones]],0)</f>
        <v>0.5916941632256032</v>
      </c>
      <c r="R43" s="27">
        <f>IFERROR(100*Tabla1[[#This Row],[Norte - Atenciones]]/Tabla1[[#Totals],[Norte - Atenciones]],0)</f>
        <v>1.5519039981274594</v>
      </c>
      <c r="S43" s="27">
        <f>IFERROR(100*Tabla1[[#This Row],[Centro Oriente - Atenciones]]/Tabla1[[#Totals],[Centro Oriente - Atenciones]],0)</f>
        <v>0.15806959596549006</v>
      </c>
      <c r="T43" s="30">
        <f>IFERROR(100*Tabla1[[#This Row],[Sur - Atenciones]]/Tabla1[[#Totals],[Sur - Atenciones]],0)</f>
        <v>9.5117621456318441E-2</v>
      </c>
      <c r="U43" s="31">
        <f>IFERROR(100*Tabla1[[#This Row],[ATENCIONES]]/Tabla1[[#Totals],[ATENCIONES]],0)</f>
        <v>0.9471550544105336</v>
      </c>
    </row>
    <row r="44" spans="1:21" x14ac:dyDescent="0.25">
      <c r="A44" s="46" t="s">
        <v>145</v>
      </c>
      <c r="B44" s="47" t="s">
        <v>149</v>
      </c>
      <c r="C44" s="48">
        <v>23071</v>
      </c>
      <c r="D44" s="48">
        <v>15972</v>
      </c>
      <c r="E44" s="49">
        <v>103406</v>
      </c>
      <c r="F44" s="50">
        <v>55508</v>
      </c>
      <c r="G44" s="48">
        <v>26629</v>
      </c>
      <c r="H44" s="48">
        <v>10443</v>
      </c>
      <c r="I44" s="49">
        <v>12201</v>
      </c>
      <c r="J44" s="50">
        <v>3996</v>
      </c>
      <c r="K44" s="48">
        <v>13304</v>
      </c>
      <c r="L44" s="48">
        <v>9776</v>
      </c>
      <c r="M44" s="49">
        <v>17854</v>
      </c>
      <c r="N44" s="50">
        <v>11509</v>
      </c>
      <c r="O44" s="48">
        <v>196465</v>
      </c>
      <c r="P44" s="48">
        <v>102811</v>
      </c>
      <c r="Q44" s="26">
        <f>IFERROR(100*Tabla1[[#This Row],[Sur Occidente - Atenciones]]/Tabla1[[#Totals],[Sur Occidente - Atenciones]],0)</f>
        <v>0.5669951835760878</v>
      </c>
      <c r="R44" s="27">
        <f>IFERROR(100*Tabla1[[#This Row],[Norte - Atenciones]]/Tabla1[[#Totals],[Norte - Atenciones]],0)</f>
        <v>0.77477566713192969</v>
      </c>
      <c r="S44" s="27">
        <f>IFERROR(100*Tabla1[[#This Row],[Centro Oriente - Atenciones]]/Tabla1[[#Totals],[Centro Oriente - Atenciones]],0)</f>
        <v>0.98970968045262986</v>
      </c>
      <c r="T44" s="30">
        <f>IFERROR(100*Tabla1[[#This Row],[Sur - Atenciones]]/Tabla1[[#Totals],[Sur - Atenciones]],0)</f>
        <v>0.99445595491734462</v>
      </c>
      <c r="U44" s="31">
        <f>IFERROR(100*Tabla1[[#This Row],[ATENCIONES]]/Tabla1[[#Totals],[ATENCIONES]],0)</f>
        <v>0.76528476800709622</v>
      </c>
    </row>
    <row r="45" spans="1:21" x14ac:dyDescent="0.25">
      <c r="A45" s="46" t="s">
        <v>156</v>
      </c>
      <c r="B45" s="47" t="s">
        <v>161</v>
      </c>
      <c r="C45" s="48">
        <v>22230</v>
      </c>
      <c r="D45" s="48">
        <v>13857</v>
      </c>
      <c r="E45" s="49">
        <v>70599</v>
      </c>
      <c r="F45" s="50">
        <v>34208</v>
      </c>
      <c r="G45" s="48">
        <v>13273</v>
      </c>
      <c r="H45" s="48">
        <v>7241</v>
      </c>
      <c r="I45" s="49">
        <v>8361</v>
      </c>
      <c r="J45" s="50">
        <v>4621</v>
      </c>
      <c r="K45" s="48">
        <v>16525</v>
      </c>
      <c r="L45" s="48">
        <v>10608</v>
      </c>
      <c r="M45" s="49">
        <v>10850</v>
      </c>
      <c r="N45" s="50">
        <v>7053</v>
      </c>
      <c r="O45" s="48">
        <v>141838</v>
      </c>
      <c r="P45" s="48">
        <v>68864</v>
      </c>
      <c r="Q45" s="26">
        <f>IFERROR(100*Tabla1[[#This Row],[Sur Occidente - Atenciones]]/Tabla1[[#Totals],[Sur Occidente - Atenciones]],0)</f>
        <v>0.54632668418778696</v>
      </c>
      <c r="R45" s="27">
        <f>IFERROR(100*Tabla1[[#This Row],[Norte - Atenciones]]/Tabla1[[#Totals],[Norte - Atenciones]],0)</f>
        <v>0.52896724874617629</v>
      </c>
      <c r="S45" s="27">
        <f>IFERROR(100*Tabla1[[#This Row],[Centro Oriente - Atenciones]]/Tabla1[[#Totals],[Centro Oriente - Atenciones]],0)</f>
        <v>0.49331242587584045</v>
      </c>
      <c r="T45" s="30">
        <f>IFERROR(100*Tabla1[[#This Row],[Sur - Atenciones]]/Tabla1[[#Totals],[Sur - Atenciones]],0)</f>
        <v>0.68147252184771079</v>
      </c>
      <c r="U45" s="31">
        <f>IFERROR(100*Tabla1[[#This Row],[ATENCIONES]]/Tabla1[[#Totals],[ATENCIONES]],0)</f>
        <v>0.55249770149691046</v>
      </c>
    </row>
    <row r="46" spans="1:21" x14ac:dyDescent="0.25">
      <c r="A46" s="46" t="s">
        <v>93</v>
      </c>
      <c r="B46" s="47" t="s">
        <v>99</v>
      </c>
      <c r="C46" s="48">
        <v>22155</v>
      </c>
      <c r="D46" s="48">
        <v>3817</v>
      </c>
      <c r="E46" s="49">
        <v>36126</v>
      </c>
      <c r="F46" s="50">
        <v>8465</v>
      </c>
      <c r="G46" s="48">
        <v>17393</v>
      </c>
      <c r="H46" s="48">
        <v>2946</v>
      </c>
      <c r="I46" s="49">
        <v>6231</v>
      </c>
      <c r="J46" s="50">
        <v>1229</v>
      </c>
      <c r="K46" s="48">
        <v>5829</v>
      </c>
      <c r="L46" s="48">
        <v>1556</v>
      </c>
      <c r="M46" s="49">
        <v>5217</v>
      </c>
      <c r="N46" s="50">
        <v>1667</v>
      </c>
      <c r="O46" s="48">
        <v>92951</v>
      </c>
      <c r="P46" s="48">
        <v>16967</v>
      </c>
      <c r="Q46" s="26">
        <f>IFERROR(100*Tabla1[[#This Row],[Sur Occidente - Atenciones]]/Tabla1[[#Totals],[Sur Occidente - Atenciones]],0)</f>
        <v>0.54448347675125597</v>
      </c>
      <c r="R46" s="27">
        <f>IFERROR(100*Tabla1[[#This Row],[Norte - Atenciones]]/Tabla1[[#Totals],[Norte - Atenciones]],0)</f>
        <v>0.27067622527520735</v>
      </c>
      <c r="S46" s="27">
        <f>IFERROR(100*Tabla1[[#This Row],[Centro Oriente - Atenciones]]/Tabla1[[#Totals],[Centro Oriente - Atenciones]],0)</f>
        <v>0.64643886259764138</v>
      </c>
      <c r="T46" s="30">
        <f>IFERROR(100*Tabla1[[#This Row],[Sur - Atenciones]]/Tabla1[[#Totals],[Sur - Atenciones]],0)</f>
        <v>0.50786452381689817</v>
      </c>
      <c r="U46" s="31">
        <f>IFERROR(100*Tabla1[[#This Row],[ATENCIONES]]/Tabla1[[#Totals],[ATENCIONES]],0)</f>
        <v>0.36206950078145017</v>
      </c>
    </row>
    <row r="47" spans="1:21" x14ac:dyDescent="0.25">
      <c r="A47" s="46" t="s">
        <v>58</v>
      </c>
      <c r="B47" s="47" t="s">
        <v>59</v>
      </c>
      <c r="C47" s="48">
        <v>21903</v>
      </c>
      <c r="D47" s="48">
        <v>16019</v>
      </c>
      <c r="E47" s="49">
        <v>94396</v>
      </c>
      <c r="F47" s="50">
        <v>58914</v>
      </c>
      <c r="G47" s="48">
        <v>16686</v>
      </c>
      <c r="H47" s="48">
        <v>11785</v>
      </c>
      <c r="I47" s="49">
        <v>8231</v>
      </c>
      <c r="J47" s="50">
        <v>5575</v>
      </c>
      <c r="K47" s="48">
        <v>21009</v>
      </c>
      <c r="L47" s="48">
        <v>15876</v>
      </c>
      <c r="M47" s="49">
        <v>12331</v>
      </c>
      <c r="N47" s="50">
        <v>9292</v>
      </c>
      <c r="O47" s="48">
        <v>174556</v>
      </c>
      <c r="P47" s="48">
        <v>110940</v>
      </c>
      <c r="Q47" s="26">
        <f>IFERROR(100*Tabla1[[#This Row],[Sur Occidente - Atenciones]]/Tabla1[[#Totals],[Sur Occidente - Atenciones]],0)</f>
        <v>0.53829029976451181</v>
      </c>
      <c r="R47" s="27">
        <f>IFERROR(100*Tabla1[[#This Row],[Norte - Atenciones]]/Tabla1[[#Totals],[Norte - Atenciones]],0)</f>
        <v>0.70726770085474377</v>
      </c>
      <c r="S47" s="27">
        <f>IFERROR(100*Tabla1[[#This Row],[Centro Oriente - Atenciones]]/Tabla1[[#Totals],[Centro Oriente - Atenciones]],0)</f>
        <v>0.62016206872329349</v>
      </c>
      <c r="T47" s="30">
        <f>IFERROR(100*Tabla1[[#This Row],[Sur - Atenciones]]/Tabla1[[#Totals],[Sur - Atenciones]],0)</f>
        <v>0.67087672854066582</v>
      </c>
      <c r="U47" s="31">
        <f>IFERROR(100*Tabla1[[#This Row],[ATENCIONES]]/Tabla1[[#Totals],[ATENCIONES]],0)</f>
        <v>0.67994323652684541</v>
      </c>
    </row>
    <row r="48" spans="1:21" ht="30" x14ac:dyDescent="0.25">
      <c r="A48" s="46" t="s">
        <v>204</v>
      </c>
      <c r="B48" s="47" t="s">
        <v>205</v>
      </c>
      <c r="C48" s="48">
        <v>21161</v>
      </c>
      <c r="D48" s="48">
        <v>7079</v>
      </c>
      <c r="E48" s="49">
        <v>21040</v>
      </c>
      <c r="F48" s="50">
        <v>9935</v>
      </c>
      <c r="G48" s="48">
        <v>8347</v>
      </c>
      <c r="H48" s="48">
        <v>4057</v>
      </c>
      <c r="I48" s="49">
        <v>9097</v>
      </c>
      <c r="J48" s="50">
        <v>2838</v>
      </c>
      <c r="K48" s="48">
        <v>1286</v>
      </c>
      <c r="L48" s="48">
        <v>894</v>
      </c>
      <c r="M48" s="49">
        <v>3130</v>
      </c>
      <c r="N48" s="50">
        <v>1721</v>
      </c>
      <c r="O48" s="48">
        <v>64061</v>
      </c>
      <c r="P48" s="48">
        <v>25050</v>
      </c>
      <c r="Q48" s="26">
        <f>IFERROR(100*Tabla1[[#This Row],[Sur Occidente - Atenciones]]/Tabla1[[#Totals],[Sur Occidente - Atenciones]],0)</f>
        <v>0.52005483419243181</v>
      </c>
      <c r="R48" s="27">
        <f>IFERROR(100*Tabla1[[#This Row],[Norte - Atenciones]]/Tabla1[[#Totals],[Norte - Atenciones]],0)</f>
        <v>0.15764346398135312</v>
      </c>
      <c r="S48" s="27">
        <f>IFERROR(100*Tabla1[[#This Row],[Centro Oriente - Atenciones]]/Tabla1[[#Totals],[Centro Oriente - Atenciones]],0)</f>
        <v>0.31022970080506596</v>
      </c>
      <c r="T48" s="30">
        <f>IFERROR(100*Tabla1[[#This Row],[Sur - Atenciones]]/Tabla1[[#Totals],[Sur - Atenciones]],0)</f>
        <v>0.74146101318605728</v>
      </c>
      <c r="U48" s="31">
        <f>IFERROR(100*Tabla1[[#This Row],[ATENCIONES]]/Tabla1[[#Totals],[ATENCIONES]],0)</f>
        <v>0.24953506997838085</v>
      </c>
    </row>
    <row r="49" spans="1:21" x14ac:dyDescent="0.25">
      <c r="A49" s="46" t="s">
        <v>105</v>
      </c>
      <c r="B49" s="47" t="s">
        <v>107</v>
      </c>
      <c r="C49" s="48">
        <v>20859</v>
      </c>
      <c r="D49" s="48">
        <v>12106</v>
      </c>
      <c r="E49" s="49">
        <v>72797</v>
      </c>
      <c r="F49" s="50">
        <v>31813</v>
      </c>
      <c r="G49" s="48">
        <v>9458</v>
      </c>
      <c r="H49" s="48">
        <v>6130</v>
      </c>
      <c r="I49" s="49">
        <v>4417</v>
      </c>
      <c r="J49" s="50">
        <v>3194</v>
      </c>
      <c r="K49" s="48">
        <v>13859</v>
      </c>
      <c r="L49" s="48">
        <v>8016</v>
      </c>
      <c r="M49" s="49">
        <v>7700</v>
      </c>
      <c r="N49" s="50">
        <v>5278</v>
      </c>
      <c r="O49" s="48">
        <v>129090</v>
      </c>
      <c r="P49" s="48">
        <v>61252</v>
      </c>
      <c r="Q49" s="26">
        <f>IFERROR(100*Tabla1[[#This Row],[Sur Occidente - Atenciones]]/Tabla1[[#Totals],[Sur Occidente - Atenciones]],0)</f>
        <v>0.51263285224800037</v>
      </c>
      <c r="R49" s="27">
        <f>IFERROR(100*Tabla1[[#This Row],[Norte - Atenciones]]/Tabla1[[#Totals],[Norte - Atenciones]],0)</f>
        <v>0.54543589579137652</v>
      </c>
      <c r="S49" s="27">
        <f>IFERROR(100*Tabla1[[#This Row],[Centro Oriente - Atenciones]]/Tabla1[[#Totals],[Centro Oriente - Atenciones]],0)</f>
        <v>0.35152180546475548</v>
      </c>
      <c r="T49" s="30">
        <f>IFERROR(100*Tabla1[[#This Row],[Sur - Atenciones]]/Tabla1[[#Totals],[Sur - Atenciones]],0)</f>
        <v>0.36001245413244087</v>
      </c>
      <c r="U49" s="31">
        <f>IFERROR(100*Tabla1[[#This Row],[ATENCIONES]]/Tabla1[[#Totals],[ATENCIONES]],0)</f>
        <v>0.50284076401413003</v>
      </c>
    </row>
    <row r="50" spans="1:21" x14ac:dyDescent="0.25">
      <c r="A50" s="46" t="s">
        <v>134</v>
      </c>
      <c r="B50" s="47" t="s">
        <v>138</v>
      </c>
      <c r="C50" s="48">
        <v>20595</v>
      </c>
      <c r="D50" s="48">
        <v>4388</v>
      </c>
      <c r="E50" s="49">
        <v>98214</v>
      </c>
      <c r="F50" s="50">
        <v>16242</v>
      </c>
      <c r="G50" s="48">
        <v>25515</v>
      </c>
      <c r="H50" s="48">
        <v>3727</v>
      </c>
      <c r="I50" s="49">
        <v>6362</v>
      </c>
      <c r="J50" s="50">
        <v>1542</v>
      </c>
      <c r="K50" s="48">
        <v>12008</v>
      </c>
      <c r="L50" s="48">
        <v>3833</v>
      </c>
      <c r="M50" s="49">
        <v>6410</v>
      </c>
      <c r="N50" s="50">
        <v>2045</v>
      </c>
      <c r="O50" s="48">
        <v>169104</v>
      </c>
      <c r="P50" s="48">
        <v>27574</v>
      </c>
      <c r="Q50" s="26">
        <f>IFERROR(100*Tabla1[[#This Row],[Sur Occidente - Atenciones]]/Tabla1[[#Totals],[Sur Occidente - Atenciones]],0)</f>
        <v>0.50614476207141124</v>
      </c>
      <c r="R50" s="27">
        <f>IFERROR(100*Tabla1[[#This Row],[Norte - Atenciones]]/Tabla1[[#Totals],[Norte - Atenciones]],0)</f>
        <v>0.73587429522170222</v>
      </c>
      <c r="S50" s="27">
        <f>IFERROR(100*Tabla1[[#This Row],[Centro Oriente - Atenciones]]/Tabla1[[#Totals],[Centro Oriente - Atenciones]],0)</f>
        <v>0.94830607596037597</v>
      </c>
      <c r="T50" s="30">
        <f>IFERROR(100*Tabla1[[#This Row],[Sur - Atenciones]]/Tabla1[[#Totals],[Sur - Atenciones]],0)</f>
        <v>0.51854182322630493</v>
      </c>
      <c r="U50" s="31">
        <f>IFERROR(100*Tabla1[[#This Row],[ATENCIONES]]/Tabla1[[#Totals],[ATENCIONES]],0)</f>
        <v>0.65870620929464285</v>
      </c>
    </row>
    <row r="51" spans="1:21" x14ac:dyDescent="0.25">
      <c r="A51" s="46" t="s">
        <v>129</v>
      </c>
      <c r="B51" s="47" t="s">
        <v>130</v>
      </c>
      <c r="C51" s="48">
        <v>20339</v>
      </c>
      <c r="D51" s="48">
        <v>16190</v>
      </c>
      <c r="E51" s="49">
        <v>125895</v>
      </c>
      <c r="F51" s="50">
        <v>63461</v>
      </c>
      <c r="G51" s="48">
        <v>13674</v>
      </c>
      <c r="H51" s="48">
        <v>10582</v>
      </c>
      <c r="I51" s="49">
        <v>6613</v>
      </c>
      <c r="J51" s="50">
        <v>5354</v>
      </c>
      <c r="K51" s="48">
        <v>33154</v>
      </c>
      <c r="L51" s="48">
        <v>23162</v>
      </c>
      <c r="M51" s="49">
        <v>11440</v>
      </c>
      <c r="N51" s="50">
        <v>8601</v>
      </c>
      <c r="O51" s="48">
        <v>211115</v>
      </c>
      <c r="P51" s="48">
        <v>120745</v>
      </c>
      <c r="Q51" s="26">
        <f>IFERROR(100*Tabla1[[#This Row],[Sur Occidente - Atenciones]]/Tabla1[[#Totals],[Sur Occidente - Atenciones]],0)</f>
        <v>0.49985328068805213</v>
      </c>
      <c r="R51" s="27">
        <f>IFERROR(100*Tabla1[[#This Row],[Norte - Atenciones]]/Tabla1[[#Totals],[Norte - Atenciones]],0)</f>
        <v>0.94327585066218866</v>
      </c>
      <c r="S51" s="27">
        <f>IFERROR(100*Tabla1[[#This Row],[Centro Oriente - Atenciones]]/Tabla1[[#Totals],[Centro Oriente - Atenciones]],0)</f>
        <v>0.50821623682861772</v>
      </c>
      <c r="T51" s="30">
        <f>IFERROR(100*Tabla1[[#This Row],[Sur - Atenciones]]/Tabla1[[#Totals],[Sur - Atenciones]],0)</f>
        <v>0.53899985491913782</v>
      </c>
      <c r="U51" s="31">
        <f>IFERROR(100*Tabla1[[#This Row],[ATENCIONES]]/Tabla1[[#Totals],[ATENCIONES]],0)</f>
        <v>0.82235051432987105</v>
      </c>
    </row>
    <row r="52" spans="1:21" x14ac:dyDescent="0.25">
      <c r="A52" s="46" t="s">
        <v>129</v>
      </c>
      <c r="B52" s="47" t="s">
        <v>133</v>
      </c>
      <c r="C52" s="48">
        <v>19914</v>
      </c>
      <c r="D52" s="48">
        <v>13052</v>
      </c>
      <c r="E52" s="49">
        <v>38479</v>
      </c>
      <c r="F52" s="50">
        <v>29617</v>
      </c>
      <c r="G52" s="48">
        <v>7504</v>
      </c>
      <c r="H52" s="48">
        <v>6489</v>
      </c>
      <c r="I52" s="49">
        <v>3463</v>
      </c>
      <c r="J52" s="50">
        <v>3152</v>
      </c>
      <c r="K52" s="48">
        <v>12433</v>
      </c>
      <c r="L52" s="48">
        <v>10336</v>
      </c>
      <c r="M52" s="49">
        <v>10536</v>
      </c>
      <c r="N52" s="50">
        <v>8561</v>
      </c>
      <c r="O52" s="48">
        <v>92329</v>
      </c>
      <c r="P52" s="48">
        <v>68980</v>
      </c>
      <c r="Q52" s="26">
        <f>IFERROR(100*Tabla1[[#This Row],[Sur Occidente - Atenciones]]/Tabla1[[#Totals],[Sur Occidente - Atenciones]],0)</f>
        <v>0.48940843854770982</v>
      </c>
      <c r="R52" s="27">
        <f>IFERROR(100*Tabla1[[#This Row],[Norte - Atenciones]]/Tabla1[[#Totals],[Norte - Atenciones]],0)</f>
        <v>0.28830621913205734</v>
      </c>
      <c r="S52" s="27">
        <f>IFERROR(100*Tabla1[[#This Row],[Centro Oriente - Atenciones]]/Tabla1[[#Totals],[Centro Oriente - Atenciones]],0)</f>
        <v>0.27889824785446449</v>
      </c>
      <c r="T52" s="30">
        <f>IFERROR(100*Tabla1[[#This Row],[Sur - Atenciones]]/Tabla1[[#Totals],[Sur - Atenciones]],0)</f>
        <v>0.28225563247920371</v>
      </c>
      <c r="U52" s="31">
        <f>IFERROR(100*Tabla1[[#This Row],[ATENCIONES]]/Tabla1[[#Totals],[ATENCIONES]],0)</f>
        <v>0.35964664110822381</v>
      </c>
    </row>
    <row r="53" spans="1:21" x14ac:dyDescent="0.25">
      <c r="A53" s="46" t="s">
        <v>176</v>
      </c>
      <c r="B53" s="47" t="s">
        <v>182</v>
      </c>
      <c r="C53" s="48">
        <v>19879</v>
      </c>
      <c r="D53" s="48">
        <v>14783</v>
      </c>
      <c r="E53" s="49">
        <v>65234</v>
      </c>
      <c r="F53" s="50">
        <v>37443</v>
      </c>
      <c r="G53" s="48">
        <v>8636</v>
      </c>
      <c r="H53" s="48">
        <v>6677</v>
      </c>
      <c r="I53" s="49">
        <v>4168</v>
      </c>
      <c r="J53" s="50">
        <v>3263</v>
      </c>
      <c r="K53" s="48">
        <v>13581</v>
      </c>
      <c r="L53" s="48">
        <v>9794</v>
      </c>
      <c r="M53" s="49">
        <v>8861</v>
      </c>
      <c r="N53" s="50">
        <v>6978</v>
      </c>
      <c r="O53" s="48">
        <v>120359</v>
      </c>
      <c r="P53" s="48">
        <v>74757</v>
      </c>
      <c r="Q53" s="26">
        <f>IFERROR(100*Tabla1[[#This Row],[Sur Occidente - Atenciones]]/Tabla1[[#Totals],[Sur Occidente - Atenciones]],0)</f>
        <v>0.48854827507732868</v>
      </c>
      <c r="R53" s="27">
        <f>IFERROR(100*Tabla1[[#This Row],[Norte - Atenciones]]/Tabla1[[#Totals],[Norte - Atenciones]],0)</f>
        <v>0.48876966394294624</v>
      </c>
      <c r="S53" s="27">
        <f>IFERROR(100*Tabla1[[#This Row],[Centro Oriente - Atenciones]]/Tabla1[[#Totals],[Centro Oriente - Atenciones]],0)</f>
        <v>0.3209708513421049</v>
      </c>
      <c r="T53" s="30">
        <f>IFERROR(100*Tabla1[[#This Row],[Sur - Atenciones]]/Tabla1[[#Totals],[Sur - Atenciones]],0)</f>
        <v>0.33971743464433179</v>
      </c>
      <c r="U53" s="31">
        <f>IFERROR(100*Tabla1[[#This Row],[ATENCIONES]]/Tabla1[[#Totals],[ATENCIONES]],0)</f>
        <v>0.4688311373148708</v>
      </c>
    </row>
    <row r="54" spans="1:21" x14ac:dyDescent="0.25">
      <c r="A54" s="46" t="s">
        <v>129</v>
      </c>
      <c r="B54" s="47" t="s">
        <v>131</v>
      </c>
      <c r="C54" s="48">
        <v>19698</v>
      </c>
      <c r="D54" s="48">
        <v>15261</v>
      </c>
      <c r="E54" s="49">
        <v>64445</v>
      </c>
      <c r="F54" s="50">
        <v>38971</v>
      </c>
      <c r="G54" s="48">
        <v>11740</v>
      </c>
      <c r="H54" s="48">
        <v>8182</v>
      </c>
      <c r="I54" s="49">
        <v>4849</v>
      </c>
      <c r="J54" s="50">
        <v>3716</v>
      </c>
      <c r="K54" s="48">
        <v>13826</v>
      </c>
      <c r="L54" s="48">
        <v>9691</v>
      </c>
      <c r="M54" s="49">
        <v>11894</v>
      </c>
      <c r="N54" s="50">
        <v>8774</v>
      </c>
      <c r="O54" s="48">
        <v>126452</v>
      </c>
      <c r="P54" s="48">
        <v>79799</v>
      </c>
      <c r="Q54" s="26">
        <f>IFERROR(100*Tabla1[[#This Row],[Sur Occidente - Atenciones]]/Tabla1[[#Totals],[Sur Occidente - Atenciones]],0)</f>
        <v>0.48410000113050056</v>
      </c>
      <c r="R54" s="27">
        <f>IFERROR(100*Tabla1[[#This Row],[Norte - Atenciones]]/Tabla1[[#Totals],[Norte - Atenciones]],0)</f>
        <v>0.48285803404364552</v>
      </c>
      <c r="S54" s="27">
        <f>IFERROR(100*Tabla1[[#This Row],[Centro Oriente - Atenciones]]/Tabla1[[#Totals],[Centro Oriente - Atenciones]],0)</f>
        <v>0.43633601143542283</v>
      </c>
      <c r="T54" s="30">
        <f>IFERROR(100*Tabla1[[#This Row],[Sur - Atenciones]]/Tabla1[[#Totals],[Sur - Atenciones]],0)</f>
        <v>0.3952230903527747</v>
      </c>
      <c r="U54" s="31">
        <f>IFERROR(100*Tabla1[[#This Row],[ATENCIONES]]/Tabla1[[#Totals],[ATENCIONES]],0)</f>
        <v>0.49256503440324401</v>
      </c>
    </row>
    <row r="55" spans="1:21" x14ac:dyDescent="0.25">
      <c r="A55" s="46" t="s">
        <v>192</v>
      </c>
      <c r="B55" s="47" t="s">
        <v>198</v>
      </c>
      <c r="C55" s="48">
        <v>19375</v>
      </c>
      <c r="D55" s="48">
        <v>14868</v>
      </c>
      <c r="E55" s="49">
        <v>57035</v>
      </c>
      <c r="F55" s="50">
        <v>37014</v>
      </c>
      <c r="G55" s="48">
        <v>10565</v>
      </c>
      <c r="H55" s="48">
        <v>7684</v>
      </c>
      <c r="I55" s="49">
        <v>6284</v>
      </c>
      <c r="J55" s="50">
        <v>4893</v>
      </c>
      <c r="K55" s="48">
        <v>12464</v>
      </c>
      <c r="L55" s="48">
        <v>9663</v>
      </c>
      <c r="M55" s="49">
        <v>12096</v>
      </c>
      <c r="N55" s="50">
        <v>9605</v>
      </c>
      <c r="O55" s="48">
        <v>117819</v>
      </c>
      <c r="P55" s="48">
        <v>80003</v>
      </c>
      <c r="Q55" s="26">
        <f>IFERROR(100*Tabla1[[#This Row],[Sur Occidente - Atenciones]]/Tabla1[[#Totals],[Sur Occidente - Atenciones]],0)</f>
        <v>0.47616192110384042</v>
      </c>
      <c r="R55" s="27">
        <f>IFERROR(100*Tabla1[[#This Row],[Norte - Atenciones]]/Tabla1[[#Totals],[Norte - Atenciones]],0)</f>
        <v>0.42733816388671458</v>
      </c>
      <c r="S55" s="27">
        <f>IFERROR(100*Tabla1[[#This Row],[Centro Oriente - Atenciones]]/Tabla1[[#Totals],[Centro Oriente - Atenciones]],0)</f>
        <v>0.39266524368102573</v>
      </c>
      <c r="T55" s="30">
        <f>IFERROR(100*Tabla1[[#This Row],[Sur - Atenciones]]/Tabla1[[#Totals],[Sur - Atenciones]],0)</f>
        <v>0.51218434724207806</v>
      </c>
      <c r="U55" s="31">
        <f>IFERROR(100*Tabla1[[#This Row],[ATENCIONES]]/Tabla1[[#Totals],[ATENCIONES]],0)</f>
        <v>0.45893714443706551</v>
      </c>
    </row>
    <row r="56" spans="1:21" x14ac:dyDescent="0.25">
      <c r="A56" s="46" t="s">
        <v>192</v>
      </c>
      <c r="B56" s="47" t="s">
        <v>199</v>
      </c>
      <c r="C56" s="48">
        <v>17309</v>
      </c>
      <c r="D56" s="48">
        <v>11507</v>
      </c>
      <c r="E56" s="49">
        <v>52414</v>
      </c>
      <c r="F56" s="50">
        <v>25620</v>
      </c>
      <c r="G56" s="48">
        <v>12712</v>
      </c>
      <c r="H56" s="48">
        <v>5518</v>
      </c>
      <c r="I56" s="49">
        <v>4660</v>
      </c>
      <c r="J56" s="50">
        <v>2407</v>
      </c>
      <c r="K56" s="48">
        <v>6660</v>
      </c>
      <c r="L56" s="48">
        <v>4824</v>
      </c>
      <c r="M56" s="49">
        <v>13440</v>
      </c>
      <c r="N56" s="50">
        <v>8386</v>
      </c>
      <c r="O56" s="48">
        <v>107195</v>
      </c>
      <c r="P56" s="48">
        <v>53561</v>
      </c>
      <c r="Q56" s="26">
        <f>IFERROR(100*Tabla1[[#This Row],[Sur Occidente - Atenciones]]/Tabla1[[#Totals],[Sur Occidente - Atenciones]],0)</f>
        <v>0.42538770025219991</v>
      </c>
      <c r="R56" s="27">
        <f>IFERROR(100*Tabla1[[#This Row],[Norte - Atenciones]]/Tabla1[[#Totals],[Norte - Atenciones]],0)</f>
        <v>0.39271504377940314</v>
      </c>
      <c r="S56" s="27">
        <f>IFERROR(100*Tabla1[[#This Row],[Centro Oriente - Atenciones]]/Tabla1[[#Totals],[Centro Oriente - Atenciones]],0)</f>
        <v>0.4724619571862943</v>
      </c>
      <c r="T56" s="30">
        <f>IFERROR(100*Tabla1[[#This Row],[Sur - Atenciones]]/Tabla1[[#Totals],[Sur - Atenciones]],0)</f>
        <v>0.37981843700637868</v>
      </c>
      <c r="U56" s="31">
        <f>IFERROR(100*Tabla1[[#This Row],[ATENCIONES]]/Tabla1[[#Totals],[ATENCIONES]],0)</f>
        <v>0.41755376635289077</v>
      </c>
    </row>
    <row r="57" spans="1:21" x14ac:dyDescent="0.25">
      <c r="A57" s="46" t="s">
        <v>167</v>
      </c>
      <c r="B57" s="47" t="s">
        <v>170</v>
      </c>
      <c r="C57" s="48">
        <v>17245</v>
      </c>
      <c r="D57" s="48">
        <v>12335</v>
      </c>
      <c r="E57" s="49">
        <v>95025</v>
      </c>
      <c r="F57" s="50">
        <v>60108</v>
      </c>
      <c r="G57" s="48">
        <v>16218</v>
      </c>
      <c r="H57" s="48">
        <v>11564</v>
      </c>
      <c r="I57" s="49">
        <v>10445</v>
      </c>
      <c r="J57" s="50">
        <v>8113</v>
      </c>
      <c r="K57" s="48">
        <v>32239</v>
      </c>
      <c r="L57" s="48">
        <v>24233</v>
      </c>
      <c r="M57" s="49">
        <v>8800</v>
      </c>
      <c r="N57" s="50">
        <v>6680</v>
      </c>
      <c r="O57" s="48">
        <v>179972</v>
      </c>
      <c r="P57" s="48">
        <v>119294</v>
      </c>
      <c r="Q57" s="26">
        <f>IFERROR(100*Tabla1[[#This Row],[Sur Occidente - Atenciones]]/Tabla1[[#Totals],[Sur Occidente - Atenciones]],0)</f>
        <v>0.42381482990636016</v>
      </c>
      <c r="R57" s="27">
        <f>IFERROR(100*Tabla1[[#This Row],[Norte - Atenciones]]/Tabla1[[#Totals],[Norte - Atenciones]],0)</f>
        <v>0.71198052114201904</v>
      </c>
      <c r="S57" s="27">
        <f>IFERROR(100*Tabla1[[#This Row],[Centro Oriente - Atenciones]]/Tabla1[[#Totals],[Centro Oriente - Atenciones]],0)</f>
        <v>0.60276809484324423</v>
      </c>
      <c r="T57" s="30">
        <f>IFERROR(100*Tabla1[[#This Row],[Sur - Atenciones]]/Tabla1[[#Totals],[Sur - Atenciones]],0)</f>
        <v>0.85133123916987663</v>
      </c>
      <c r="U57" s="31">
        <f>IFERROR(100*Tabla1[[#This Row],[ATENCIONES]]/Tabla1[[#Totals],[ATENCIONES]],0)</f>
        <v>0.70104003393873271</v>
      </c>
    </row>
    <row r="58" spans="1:21" x14ac:dyDescent="0.25">
      <c r="A58" s="46" t="s">
        <v>134</v>
      </c>
      <c r="B58" s="47" t="s">
        <v>137</v>
      </c>
      <c r="C58" s="48">
        <v>16916</v>
      </c>
      <c r="D58" s="48">
        <v>9360</v>
      </c>
      <c r="E58" s="49">
        <v>123140</v>
      </c>
      <c r="F58" s="50">
        <v>45576</v>
      </c>
      <c r="G58" s="48">
        <v>31543</v>
      </c>
      <c r="H58" s="48">
        <v>10346</v>
      </c>
      <c r="I58" s="49">
        <v>8686</v>
      </c>
      <c r="J58" s="50">
        <v>3148</v>
      </c>
      <c r="K58" s="48">
        <v>18311</v>
      </c>
      <c r="L58" s="48">
        <v>9567</v>
      </c>
      <c r="M58" s="49">
        <v>10166</v>
      </c>
      <c r="N58" s="50">
        <v>5500</v>
      </c>
      <c r="O58" s="48">
        <v>208762</v>
      </c>
      <c r="P58" s="48">
        <v>76784</v>
      </c>
      <c r="Q58" s="26">
        <f>IFERROR(100*Tabla1[[#This Row],[Sur Occidente - Atenciones]]/Tabla1[[#Totals],[Sur Occidente - Atenciones]],0)</f>
        <v>0.41572929328477753</v>
      </c>
      <c r="R58" s="27">
        <f>IFERROR(100*Tabla1[[#This Row],[Norte - Atenciones]]/Tabla1[[#Totals],[Norte - Atenciones]],0)</f>
        <v>0.92263384765512468</v>
      </c>
      <c r="S58" s="27">
        <f>IFERROR(100*Tabla1[[#This Row],[Centro Oriente - Atenciones]]/Tabla1[[#Totals],[Centro Oriente - Atenciones]],0)</f>
        <v>1.1723464061931468</v>
      </c>
      <c r="T58" s="30">
        <f>IFERROR(100*Tabla1[[#This Row],[Sur - Atenciones]]/Tabla1[[#Totals],[Sur - Atenciones]],0)</f>
        <v>0.70796200511532303</v>
      </c>
      <c r="U58" s="31">
        <f>IFERROR(100*Tabla1[[#This Row],[ATENCIONES]]/Tabla1[[#Totals],[ATENCIONES]],0)</f>
        <v>0.81318493746314824</v>
      </c>
    </row>
    <row r="59" spans="1:21" x14ac:dyDescent="0.25">
      <c r="A59" s="46" t="s">
        <v>129</v>
      </c>
      <c r="B59" s="47" t="s">
        <v>132</v>
      </c>
      <c r="C59" s="48">
        <v>16622</v>
      </c>
      <c r="D59" s="48">
        <v>13944</v>
      </c>
      <c r="E59" s="49">
        <v>48367</v>
      </c>
      <c r="F59" s="50">
        <v>34309</v>
      </c>
      <c r="G59" s="48">
        <v>10776</v>
      </c>
      <c r="H59" s="48">
        <v>8029</v>
      </c>
      <c r="I59" s="49">
        <v>5006</v>
      </c>
      <c r="J59" s="50">
        <v>4144</v>
      </c>
      <c r="K59" s="48">
        <v>11383</v>
      </c>
      <c r="L59" s="48">
        <v>8912</v>
      </c>
      <c r="M59" s="49">
        <v>12307</v>
      </c>
      <c r="N59" s="50">
        <v>9298</v>
      </c>
      <c r="O59" s="48">
        <v>104461</v>
      </c>
      <c r="P59" s="48">
        <v>75217</v>
      </c>
      <c r="Q59" s="26">
        <f>IFERROR(100*Tabla1[[#This Row],[Sur Occidente - Atenciones]]/Tabla1[[#Totals],[Sur Occidente - Atenciones]],0)</f>
        <v>0.408503920133576</v>
      </c>
      <c r="R59" s="27">
        <f>IFERROR(100*Tabla1[[#This Row],[Norte - Atenciones]]/Tabla1[[#Totals],[Norte - Atenciones]],0)</f>
        <v>0.36239265315523317</v>
      </c>
      <c r="S59" s="27">
        <f>IFERROR(100*Tabla1[[#This Row],[Centro Oriente - Atenciones]]/Tabla1[[#Totals],[Centro Oriente - Atenciones]],0)</f>
        <v>0.40050739857138984</v>
      </c>
      <c r="T59" s="30">
        <f>IFERROR(100*Tabla1[[#This Row],[Sur - Atenciones]]/Tabla1[[#Totals],[Sur - Atenciones]],0)</f>
        <v>0.40801954842359045</v>
      </c>
      <c r="U59" s="31">
        <f>IFERROR(100*Tabla1[[#This Row],[ATENCIONES]]/Tabla1[[#Totals],[ATENCIONES]],0)</f>
        <v>0.40690409055449717</v>
      </c>
    </row>
    <row r="60" spans="1:21" x14ac:dyDescent="0.25">
      <c r="A60" s="46" t="s">
        <v>156</v>
      </c>
      <c r="B60" s="47" t="s">
        <v>162</v>
      </c>
      <c r="C60" s="48">
        <v>16580</v>
      </c>
      <c r="D60" s="48">
        <v>8085</v>
      </c>
      <c r="E60" s="49">
        <v>62661</v>
      </c>
      <c r="F60" s="50">
        <v>24342</v>
      </c>
      <c r="G60" s="48">
        <v>18304</v>
      </c>
      <c r="H60" s="48">
        <v>5312</v>
      </c>
      <c r="I60" s="49">
        <v>7945</v>
      </c>
      <c r="J60" s="50">
        <v>2291</v>
      </c>
      <c r="K60" s="48">
        <v>9442</v>
      </c>
      <c r="L60" s="48">
        <v>5525</v>
      </c>
      <c r="M60" s="49">
        <v>7513</v>
      </c>
      <c r="N60" s="50">
        <v>3925</v>
      </c>
      <c r="O60" s="48">
        <v>122445</v>
      </c>
      <c r="P60" s="48">
        <v>44338</v>
      </c>
      <c r="Q60" s="26">
        <f>IFERROR(100*Tabla1[[#This Row],[Sur Occidente - Atenciones]]/Tabla1[[#Totals],[Sur Occidente - Atenciones]],0)</f>
        <v>0.40747172396911868</v>
      </c>
      <c r="R60" s="27">
        <f>IFERROR(100*Tabla1[[#This Row],[Norte - Atenciones]]/Tabla1[[#Totals],[Norte - Atenciones]],0)</f>
        <v>0.4694913068695612</v>
      </c>
      <c r="S60" s="27">
        <f>IFERROR(100*Tabla1[[#This Row],[Centro Oriente - Atenciones]]/Tabla1[[#Totals],[Centro Oriente - Atenciones]],0)</f>
        <v>0.68029764508636958</v>
      </c>
      <c r="T60" s="30">
        <f>IFERROR(100*Tabla1[[#This Row],[Sur - Atenciones]]/Tabla1[[#Totals],[Sur - Atenciones]],0)</f>
        <v>0.64756598326516701</v>
      </c>
      <c r="U60" s="31">
        <f>IFERROR(100*Tabla1[[#This Row],[ATENCIONES]]/Tabla1[[#Totals],[ATENCIONES]],0)</f>
        <v>0.47695667634758815</v>
      </c>
    </row>
    <row r="61" spans="1:21" x14ac:dyDescent="0.25">
      <c r="A61" s="46" t="s">
        <v>117</v>
      </c>
      <c r="B61" s="47" t="s">
        <v>119</v>
      </c>
      <c r="C61" s="48">
        <v>15942</v>
      </c>
      <c r="D61" s="48">
        <v>13682</v>
      </c>
      <c r="E61" s="49">
        <v>70323</v>
      </c>
      <c r="F61" s="50">
        <v>51215</v>
      </c>
      <c r="G61" s="48">
        <v>8923</v>
      </c>
      <c r="H61" s="48">
        <v>7351</v>
      </c>
      <c r="I61" s="49">
        <v>3931</v>
      </c>
      <c r="J61" s="50">
        <v>3522</v>
      </c>
      <c r="K61" s="48">
        <v>7900</v>
      </c>
      <c r="L61" s="48">
        <v>6568</v>
      </c>
      <c r="M61" s="49">
        <v>9252</v>
      </c>
      <c r="N61" s="50">
        <v>7792</v>
      </c>
      <c r="O61" s="48">
        <v>116271</v>
      </c>
      <c r="P61" s="48">
        <v>87440</v>
      </c>
      <c r="Q61" s="26">
        <f>IFERROR(100*Tabla1[[#This Row],[Sur Occidente - Atenciones]]/Tabla1[[#Totals],[Sur Occidente - Atenciones]],0)</f>
        <v>0.39179217270902833</v>
      </c>
      <c r="R61" s="27">
        <f>IFERROR(100*Tabla1[[#This Row],[Norte - Atenciones]]/Tabla1[[#Totals],[Norte - Atenciones]],0)</f>
        <v>0.52689930216543224</v>
      </c>
      <c r="S61" s="27">
        <f>IFERROR(100*Tabla1[[#This Row],[Centro Oriente - Atenciones]]/Tabla1[[#Totals],[Centro Oriente - Atenciones]],0)</f>
        <v>0.33163766865743421</v>
      </c>
      <c r="T61" s="30">
        <f>IFERROR(100*Tabla1[[#This Row],[Sur - Atenciones]]/Tabla1[[#Totals],[Sur - Atenciones]],0)</f>
        <v>0.32040048838456536</v>
      </c>
      <c r="U61" s="31">
        <f>IFERROR(100*Tabla1[[#This Row],[ATENCIONES]]/Tabla1[[#Totals],[ATENCIONES]],0)</f>
        <v>0.45290726216350541</v>
      </c>
    </row>
    <row r="62" spans="1:21" x14ac:dyDescent="0.25">
      <c r="A62" s="46" t="s">
        <v>176</v>
      </c>
      <c r="B62" s="47" t="s">
        <v>185</v>
      </c>
      <c r="C62" s="48">
        <v>15718</v>
      </c>
      <c r="D62" s="48">
        <v>12907</v>
      </c>
      <c r="E62" s="49">
        <v>42011</v>
      </c>
      <c r="F62" s="50">
        <v>28965</v>
      </c>
      <c r="G62" s="48">
        <v>9118</v>
      </c>
      <c r="H62" s="48">
        <v>6163</v>
      </c>
      <c r="I62" s="49">
        <v>4136</v>
      </c>
      <c r="J62" s="50">
        <v>3038</v>
      </c>
      <c r="K62" s="48">
        <v>8083</v>
      </c>
      <c r="L62" s="48">
        <v>6424</v>
      </c>
      <c r="M62" s="49">
        <v>8327</v>
      </c>
      <c r="N62" s="50">
        <v>6926</v>
      </c>
      <c r="O62" s="48">
        <v>87393</v>
      </c>
      <c r="P62" s="48">
        <v>62294</v>
      </c>
      <c r="Q62" s="26">
        <f>IFERROR(100*Tabla1[[#This Row],[Sur Occidente - Atenciones]]/Tabla1[[#Totals],[Sur Occidente - Atenciones]],0)</f>
        <v>0.3862871264985891</v>
      </c>
      <c r="R62" s="27">
        <f>IFERROR(100*Tabla1[[#This Row],[Norte - Atenciones]]/Tabla1[[#Totals],[Norte - Atenciones]],0)</f>
        <v>0.31476994131752023</v>
      </c>
      <c r="S62" s="27">
        <f>IFERROR(100*Tabla1[[#This Row],[Centro Oriente - Atenciones]]/Tabla1[[#Totals],[Centro Oriente - Atenciones]],0)</f>
        <v>0.33888515777412143</v>
      </c>
      <c r="T62" s="30">
        <f>IFERROR(100*Tabla1[[#This Row],[Sur - Atenciones]]/Tabla1[[#Totals],[Sur - Atenciones]],0)</f>
        <v>0.33710923936875153</v>
      </c>
      <c r="U62" s="31">
        <f>IFERROR(100*Tabla1[[#This Row],[ATENCIONES]]/Tabla1[[#Totals],[ATENCIONES]],0)</f>
        <v>0.34041957463387457</v>
      </c>
    </row>
    <row r="63" spans="1:21" ht="30" x14ac:dyDescent="0.25">
      <c r="A63" s="46" t="s">
        <v>93</v>
      </c>
      <c r="B63" s="47" t="s">
        <v>101</v>
      </c>
      <c r="C63" s="48">
        <v>15415</v>
      </c>
      <c r="D63" s="48">
        <v>4339</v>
      </c>
      <c r="E63" s="49">
        <v>26025</v>
      </c>
      <c r="F63" s="50">
        <v>7452</v>
      </c>
      <c r="G63" s="48">
        <v>6373</v>
      </c>
      <c r="H63" s="48">
        <v>2278</v>
      </c>
      <c r="I63" s="49">
        <v>2725</v>
      </c>
      <c r="J63" s="50">
        <v>982</v>
      </c>
      <c r="K63" s="48">
        <v>2420</v>
      </c>
      <c r="L63" s="48">
        <v>892</v>
      </c>
      <c r="M63" s="49">
        <v>6490</v>
      </c>
      <c r="N63" s="50">
        <v>1831</v>
      </c>
      <c r="O63" s="48">
        <v>59448</v>
      </c>
      <c r="P63" s="48">
        <v>15794</v>
      </c>
      <c r="Q63" s="26">
        <f>IFERROR(100*Tabla1[[#This Row],[Sur Occidente - Atenciones]]/Tabla1[[#Totals],[Sur Occidente - Atenciones]],0)</f>
        <v>0.37884056845500386</v>
      </c>
      <c r="R63" s="27">
        <f>IFERROR(100*Tabla1[[#This Row],[Norte - Atenciones]]/Tabla1[[#Totals],[Norte - Atenciones]],0)</f>
        <v>0.19499387595602258</v>
      </c>
      <c r="S63" s="27">
        <f>IFERROR(100*Tabla1[[#This Row],[Centro Oriente - Atenciones]]/Tabla1[[#Totals],[Centro Oriente - Atenciones]],0)</f>
        <v>0.23686281097767886</v>
      </c>
      <c r="T63" s="30">
        <f>IFERROR(100*Tabla1[[#This Row],[Sur - Atenciones]]/Tabla1[[#Totals],[Sur - Atenciones]],0)</f>
        <v>0.22210412893613346</v>
      </c>
      <c r="U63" s="31">
        <f>IFERROR(100*Tabla1[[#This Row],[ATENCIONES]]/Tabla1[[#Totals],[ATENCIONES]],0)</f>
        <v>0.23156617661408321</v>
      </c>
    </row>
    <row r="64" spans="1:21" x14ac:dyDescent="0.25">
      <c r="A64" s="46" t="s">
        <v>176</v>
      </c>
      <c r="B64" s="47" t="s">
        <v>186</v>
      </c>
      <c r="C64" s="48">
        <v>14222</v>
      </c>
      <c r="D64" s="48">
        <v>12320</v>
      </c>
      <c r="E64" s="49">
        <v>37062</v>
      </c>
      <c r="F64" s="50">
        <v>27311</v>
      </c>
      <c r="G64" s="48">
        <v>7575</v>
      </c>
      <c r="H64" s="48">
        <v>6247</v>
      </c>
      <c r="I64" s="49">
        <v>4150</v>
      </c>
      <c r="J64" s="50">
        <v>3646</v>
      </c>
      <c r="K64" s="48">
        <v>5826</v>
      </c>
      <c r="L64" s="48">
        <v>4873</v>
      </c>
      <c r="M64" s="49">
        <v>7085</v>
      </c>
      <c r="N64" s="50">
        <v>5876</v>
      </c>
      <c r="O64" s="48">
        <v>75920</v>
      </c>
      <c r="P64" s="48">
        <v>58424</v>
      </c>
      <c r="Q64" s="26">
        <f>IFERROR(100*Tabla1[[#This Row],[Sur Occidente - Atenciones]]/Tabla1[[#Totals],[Sur Occidente - Atenciones]],0)</f>
        <v>0.34952128216458417</v>
      </c>
      <c r="R64" s="27">
        <f>IFERROR(100*Tabla1[[#This Row],[Norte - Atenciones]]/Tabla1[[#Totals],[Norte - Atenciones]],0)</f>
        <v>0.27768926150555651</v>
      </c>
      <c r="S64" s="27">
        <f>IFERROR(100*Tabla1[[#This Row],[Centro Oriente - Atenciones]]/Tabla1[[#Totals],[Centro Oriente - Atenciones]],0)</f>
        <v>0.2815370772251557</v>
      </c>
      <c r="T64" s="30">
        <f>IFERROR(100*Tabla1[[#This Row],[Sur - Atenciones]]/Tabla1[[#Totals],[Sur - Atenciones]],0)</f>
        <v>0.33825032480181794</v>
      </c>
      <c r="U64" s="31">
        <f>IFERROR(100*Tabla1[[#This Row],[ATENCIONES]]/Tabla1[[#Totals],[ATENCIONES]],0)</f>
        <v>0.29572910995392943</v>
      </c>
    </row>
    <row r="65" spans="1:21" x14ac:dyDescent="0.25">
      <c r="A65" s="46" t="s">
        <v>134</v>
      </c>
      <c r="B65" s="47" t="s">
        <v>139</v>
      </c>
      <c r="C65" s="48">
        <v>13717</v>
      </c>
      <c r="D65" s="48">
        <v>7031</v>
      </c>
      <c r="E65" s="49">
        <v>88465</v>
      </c>
      <c r="F65" s="50">
        <v>34624</v>
      </c>
      <c r="G65" s="48">
        <v>19285</v>
      </c>
      <c r="H65" s="48">
        <v>8079</v>
      </c>
      <c r="I65" s="49">
        <v>7456</v>
      </c>
      <c r="J65" s="50">
        <v>2508</v>
      </c>
      <c r="K65" s="48">
        <v>14323</v>
      </c>
      <c r="L65" s="48">
        <v>6943</v>
      </c>
      <c r="M65" s="49">
        <v>9832</v>
      </c>
      <c r="N65" s="50">
        <v>4876</v>
      </c>
      <c r="O65" s="48">
        <v>153078</v>
      </c>
      <c r="P65" s="48">
        <v>58392</v>
      </c>
      <c r="Q65" s="26">
        <f>IFERROR(100*Tabla1[[#This Row],[Sur Occidente - Atenciones]]/Tabla1[[#Totals],[Sur Occidente - Atenciones]],0)</f>
        <v>0.33711035209194212</v>
      </c>
      <c r="R65" s="27">
        <f>IFERROR(100*Tabla1[[#This Row],[Norte - Atenciones]]/Tabla1[[#Totals],[Norte - Atenciones]],0)</f>
        <v>0.66282932704897357</v>
      </c>
      <c r="S65" s="27">
        <f>IFERROR(100*Tabla1[[#This Row],[Centro Oriente - Atenciones]]/Tabla1[[#Totals],[Centro Oriente - Atenciones]],0)</f>
        <v>0.71675809033493432</v>
      </c>
      <c r="T65" s="30">
        <f>IFERROR(100*Tabla1[[#This Row],[Sur - Atenciones]]/Tabla1[[#Totals],[Sur - Atenciones]],0)</f>
        <v>0.60770949921020589</v>
      </c>
      <c r="U65" s="31">
        <f>IFERROR(100*Tabla1[[#This Row],[ATENCIONES]]/Tabla1[[#Totals],[ATENCIONES]],0)</f>
        <v>0.59628056761759229</v>
      </c>
    </row>
    <row r="66" spans="1:21" ht="30" x14ac:dyDescent="0.25">
      <c r="A66" s="46" t="s">
        <v>236</v>
      </c>
      <c r="B66" s="47" t="s">
        <v>243</v>
      </c>
      <c r="C66" s="48">
        <v>13356</v>
      </c>
      <c r="D66" s="48">
        <v>8625</v>
      </c>
      <c r="E66" s="49">
        <v>30662</v>
      </c>
      <c r="F66" s="50">
        <v>19108</v>
      </c>
      <c r="G66" s="48">
        <v>10832</v>
      </c>
      <c r="H66" s="48">
        <v>4999</v>
      </c>
      <c r="I66" s="49">
        <v>11563</v>
      </c>
      <c r="J66" s="50">
        <v>3548</v>
      </c>
      <c r="K66" s="48">
        <v>6344</v>
      </c>
      <c r="L66" s="48">
        <v>5248</v>
      </c>
      <c r="M66" s="49">
        <v>11639</v>
      </c>
      <c r="N66" s="50">
        <v>8674</v>
      </c>
      <c r="O66" s="48">
        <v>84396</v>
      </c>
      <c r="P66" s="48">
        <v>48723</v>
      </c>
      <c r="Q66" s="26">
        <f>IFERROR(100*Tabla1[[#This Row],[Sur Occidente - Atenciones]]/Tabla1[[#Totals],[Sur Occidente - Atenciones]],0)</f>
        <v>0.32823838029743962</v>
      </c>
      <c r="R66" s="27">
        <f>IFERROR(100*Tabla1[[#This Row],[Norte - Atenciones]]/Tabla1[[#Totals],[Norte - Atenciones]],0)</f>
        <v>0.22973687702453657</v>
      </c>
      <c r="S66" s="27">
        <f>IFERROR(100*Tabla1[[#This Row],[Centro Oriente - Atenciones]]/Tabla1[[#Totals],[Centro Oriente - Atenciones]],0)</f>
        <v>0.40258872877925894</v>
      </c>
      <c r="T66" s="30">
        <f>IFERROR(100*Tabla1[[#This Row],[Sur - Atenciones]]/Tabla1[[#Totals],[Sur - Atenciones]],0)</f>
        <v>0.94245506161046277</v>
      </c>
      <c r="U66" s="31">
        <f>IFERROR(100*Tabla1[[#This Row],[ATENCIONES]]/Tabla1[[#Totals],[ATENCIONES]],0)</f>
        <v>0.32874544209262158</v>
      </c>
    </row>
    <row r="67" spans="1:21" x14ac:dyDescent="0.25">
      <c r="A67" s="46" t="s">
        <v>176</v>
      </c>
      <c r="B67" s="47" t="s">
        <v>181</v>
      </c>
      <c r="C67" s="48">
        <v>13321</v>
      </c>
      <c r="D67" s="48">
        <v>7411</v>
      </c>
      <c r="E67" s="49">
        <v>97451</v>
      </c>
      <c r="F67" s="50">
        <v>28156</v>
      </c>
      <c r="G67" s="48">
        <v>8816</v>
      </c>
      <c r="H67" s="48">
        <v>5008</v>
      </c>
      <c r="I67" s="49">
        <v>3328</v>
      </c>
      <c r="J67" s="50">
        <v>2235</v>
      </c>
      <c r="K67" s="48">
        <v>36882</v>
      </c>
      <c r="L67" s="48">
        <v>9771</v>
      </c>
      <c r="M67" s="49">
        <v>5779</v>
      </c>
      <c r="N67" s="50">
        <v>3438</v>
      </c>
      <c r="O67" s="48">
        <v>165577</v>
      </c>
      <c r="P67" s="48">
        <v>50281</v>
      </c>
      <c r="Q67" s="26">
        <f>IFERROR(100*Tabla1[[#This Row],[Sur Occidente - Atenciones]]/Tabla1[[#Totals],[Sur Occidente - Atenciones]],0)</f>
        <v>0.32737821682705848</v>
      </c>
      <c r="R67" s="27">
        <f>IFERROR(100*Tabla1[[#This Row],[Norte - Atenciones]]/Tabla1[[#Totals],[Norte - Atenciones]],0)</f>
        <v>0.73015747188435565</v>
      </c>
      <c r="S67" s="27">
        <f>IFERROR(100*Tabla1[[#This Row],[Centro Oriente - Atenciones]]/Tabla1[[#Totals],[Centro Oriente - Atenciones]],0)</f>
        <v>0.32766084129597001</v>
      </c>
      <c r="T67" s="30">
        <f>IFERROR(100*Tabla1[[#This Row],[Sur - Atenciones]]/Tabla1[[#Totals],[Sur - Atenciones]],0)</f>
        <v>0.27125230866034938</v>
      </c>
      <c r="U67" s="31">
        <f>IFERROR(100*Tabla1[[#This Row],[ATENCIONES]]/Tabla1[[#Totals],[ATENCIONES]],0)</f>
        <v>0.64496758217652495</v>
      </c>
    </row>
    <row r="68" spans="1:21" ht="30" x14ac:dyDescent="0.25">
      <c r="A68" s="46" t="s">
        <v>236</v>
      </c>
      <c r="B68" s="47" t="s">
        <v>245</v>
      </c>
      <c r="C68" s="48">
        <v>13257</v>
      </c>
      <c r="D68" s="48">
        <v>8217</v>
      </c>
      <c r="E68" s="49">
        <v>20249</v>
      </c>
      <c r="F68" s="50">
        <v>12588</v>
      </c>
      <c r="G68" s="48">
        <v>6764</v>
      </c>
      <c r="H68" s="48">
        <v>3636</v>
      </c>
      <c r="I68" s="49">
        <v>3936</v>
      </c>
      <c r="J68" s="50">
        <v>2155</v>
      </c>
      <c r="K68" s="48">
        <v>2816</v>
      </c>
      <c r="L68" s="48">
        <v>2159</v>
      </c>
      <c r="M68" s="49">
        <v>4467</v>
      </c>
      <c r="N68" s="50">
        <v>2948</v>
      </c>
      <c r="O68" s="48">
        <v>51489</v>
      </c>
      <c r="P68" s="48">
        <v>30426</v>
      </c>
      <c r="Q68" s="26">
        <f>IFERROR(100*Tabla1[[#This Row],[Sur Occidente - Atenciones]]/Tabla1[[#Totals],[Sur Occidente - Atenciones]],0)</f>
        <v>0.32580534648121867</v>
      </c>
      <c r="R68" s="27">
        <f>IFERROR(100*Tabla1[[#This Row],[Norte - Atenciones]]/Tabla1[[#Totals],[Norte - Atenciones]],0)</f>
        <v>0.15171684896190205</v>
      </c>
      <c r="S68" s="27">
        <f>IFERROR(100*Tabla1[[#This Row],[Centro Oriente - Atenciones]]/Tabla1[[#Totals],[Centro Oriente - Atenciones]],0)</f>
        <v>0.25139495582190802</v>
      </c>
      <c r="T68" s="30">
        <f>IFERROR(100*Tabla1[[#This Row],[Sur - Atenciones]]/Tabla1[[#Totals],[Sur - Atenciones]],0)</f>
        <v>0.32080801889637478</v>
      </c>
      <c r="U68" s="31">
        <f>IFERROR(100*Tabla1[[#This Row],[ATENCIONES]]/Tabla1[[#Totals],[ATENCIONES]],0)</f>
        <v>0.20056370050603101</v>
      </c>
    </row>
    <row r="69" spans="1:21" ht="30" x14ac:dyDescent="0.25">
      <c r="A69" s="46" t="s">
        <v>37</v>
      </c>
      <c r="B69" s="47" t="s">
        <v>39</v>
      </c>
      <c r="C69" s="48">
        <v>12395</v>
      </c>
      <c r="D69" s="48">
        <v>10139</v>
      </c>
      <c r="E69" s="49">
        <v>41030</v>
      </c>
      <c r="F69" s="50">
        <v>28327</v>
      </c>
      <c r="G69" s="48">
        <v>9553</v>
      </c>
      <c r="H69" s="48">
        <v>7333</v>
      </c>
      <c r="I69" s="49">
        <v>3509</v>
      </c>
      <c r="J69" s="50">
        <v>2881</v>
      </c>
      <c r="K69" s="48">
        <v>12992</v>
      </c>
      <c r="L69" s="48">
        <v>10001</v>
      </c>
      <c r="M69" s="49">
        <v>10138</v>
      </c>
      <c r="N69" s="50">
        <v>7811</v>
      </c>
      <c r="O69" s="48">
        <v>89617</v>
      </c>
      <c r="P69" s="48">
        <v>63702</v>
      </c>
      <c r="Q69" s="26">
        <f>IFERROR(100*Tabla1[[#This Row],[Sur Occidente - Atenciones]]/Tabla1[[#Totals],[Sur Occidente - Atenciones]],0)</f>
        <v>0.30462074901068914</v>
      </c>
      <c r="R69" s="27">
        <f>IFERROR(100*Tabla1[[#This Row],[Norte - Atenciones]]/Tabla1[[#Totals],[Norte - Atenciones]],0)</f>
        <v>0.3074197398837889</v>
      </c>
      <c r="S69" s="27">
        <f>IFERROR(100*Tabla1[[#This Row],[Centro Oriente - Atenciones]]/Tabla1[[#Totals],[Centro Oriente - Atenciones]],0)</f>
        <v>0.35505263349596206</v>
      </c>
      <c r="T69" s="30">
        <f>IFERROR(100*Tabla1[[#This Row],[Sur - Atenciones]]/Tabla1[[#Totals],[Sur - Atenciones]],0)</f>
        <v>0.28600491318785037</v>
      </c>
      <c r="U69" s="31">
        <f>IFERROR(100*Tabla1[[#This Row],[ATENCIONES]]/Tabla1[[#Totals],[ATENCIONES]],0)</f>
        <v>0.34908266131113402</v>
      </c>
    </row>
    <row r="70" spans="1:21" x14ac:dyDescent="0.25">
      <c r="A70" s="46" t="s">
        <v>192</v>
      </c>
      <c r="B70" s="47" t="s">
        <v>196</v>
      </c>
      <c r="C70" s="48">
        <v>12334</v>
      </c>
      <c r="D70" s="48">
        <v>6461</v>
      </c>
      <c r="E70" s="49">
        <v>178143</v>
      </c>
      <c r="F70" s="50">
        <v>60837</v>
      </c>
      <c r="G70" s="48">
        <v>13305</v>
      </c>
      <c r="H70" s="48">
        <v>2950</v>
      </c>
      <c r="I70" s="49">
        <v>8161</v>
      </c>
      <c r="J70" s="50">
        <v>2126</v>
      </c>
      <c r="K70" s="48">
        <v>20974</v>
      </c>
      <c r="L70" s="48">
        <v>10311</v>
      </c>
      <c r="M70" s="49">
        <v>11414</v>
      </c>
      <c r="N70" s="50">
        <v>6645</v>
      </c>
      <c r="O70" s="48">
        <v>244331</v>
      </c>
      <c r="P70" s="48">
        <v>84268</v>
      </c>
      <c r="Q70" s="26">
        <f>IFERROR(100*Tabla1[[#This Row],[Sur Occidente - Atenciones]]/Tabla1[[#Totals],[Sur Occidente - Atenciones]],0)</f>
        <v>0.30312160696231061</v>
      </c>
      <c r="R70" s="27">
        <f>IFERROR(100*Tabla1[[#This Row],[Norte - Atenciones]]/Tabla1[[#Totals],[Norte - Atenciones]],0)</f>
        <v>1.3347471294691153</v>
      </c>
      <c r="S70" s="27">
        <f>IFERROR(100*Tabla1[[#This Row],[Centro Oriente - Atenciones]]/Tabla1[[#Totals],[Centro Oriente - Atenciones]],0)</f>
        <v>0.49450175742319424</v>
      </c>
      <c r="T70" s="30">
        <f>IFERROR(100*Tabla1[[#This Row],[Sur - Atenciones]]/Tabla1[[#Totals],[Sur - Atenciones]],0)</f>
        <v>0.66517130137533398</v>
      </c>
      <c r="U70" s="31">
        <f>IFERROR(100*Tabla1[[#This Row],[ATENCIONES]]/Tabla1[[#Totals],[ATENCIONES]],0)</f>
        <v>0.95173589520750179</v>
      </c>
    </row>
    <row r="71" spans="1:21" x14ac:dyDescent="0.25">
      <c r="A71" s="46" t="s">
        <v>84</v>
      </c>
      <c r="B71" s="47" t="s">
        <v>90</v>
      </c>
      <c r="C71" s="48">
        <v>11836</v>
      </c>
      <c r="D71" s="48">
        <v>5444</v>
      </c>
      <c r="E71" s="49">
        <v>28118</v>
      </c>
      <c r="F71" s="50">
        <v>12139</v>
      </c>
      <c r="G71" s="48">
        <v>11711</v>
      </c>
      <c r="H71" s="48">
        <v>4761</v>
      </c>
      <c r="I71" s="49">
        <v>6254</v>
      </c>
      <c r="J71" s="50">
        <v>2981</v>
      </c>
      <c r="K71" s="48">
        <v>3422</v>
      </c>
      <c r="L71" s="48">
        <v>2110</v>
      </c>
      <c r="M71" s="49">
        <v>3287</v>
      </c>
      <c r="N71" s="50">
        <v>1924</v>
      </c>
      <c r="O71" s="48">
        <v>64628</v>
      </c>
      <c r="P71" s="48">
        <v>28428</v>
      </c>
      <c r="Q71" s="26">
        <f>IFERROR(100*Tabla1[[#This Row],[Sur Occidente - Atenciones]]/Tabla1[[#Totals],[Sur Occidente - Atenciones]],0)</f>
        <v>0.29088270958374479</v>
      </c>
      <c r="R71" s="27">
        <f>IFERROR(100*Tabla1[[#This Row],[Norte - Atenciones]]/Tabla1[[#Totals],[Norte - Atenciones]],0)</f>
        <v>0.21067580419333112</v>
      </c>
      <c r="S71" s="27">
        <f>IFERROR(100*Tabla1[[#This Row],[Centro Oriente - Atenciones]]/Tabla1[[#Totals],[Centro Oriente - Atenciones]],0)</f>
        <v>0.43525817972063346</v>
      </c>
      <c r="T71" s="30">
        <f>IFERROR(100*Tabla1[[#This Row],[Sur - Atenciones]]/Tabla1[[#Totals],[Sur - Atenciones]],0)</f>
        <v>0.50973916417122145</v>
      </c>
      <c r="U71" s="31">
        <f>IFERROR(100*Tabla1[[#This Row],[ATENCIONES]]/Tabla1[[#Totals],[ATENCIONES]],0)</f>
        <v>0.25174368964834765</v>
      </c>
    </row>
    <row r="72" spans="1:21" x14ac:dyDescent="0.25">
      <c r="A72" s="46" t="s">
        <v>37</v>
      </c>
      <c r="B72" s="47" t="s">
        <v>40</v>
      </c>
      <c r="C72" s="48">
        <v>11681</v>
      </c>
      <c r="D72" s="48">
        <v>9553</v>
      </c>
      <c r="E72" s="49">
        <v>35052</v>
      </c>
      <c r="F72" s="50">
        <v>23575</v>
      </c>
      <c r="G72" s="48">
        <v>7787</v>
      </c>
      <c r="H72" s="48">
        <v>6149</v>
      </c>
      <c r="I72" s="49">
        <v>3438</v>
      </c>
      <c r="J72" s="50">
        <v>2988</v>
      </c>
      <c r="K72" s="48">
        <v>13086</v>
      </c>
      <c r="L72" s="48">
        <v>9515</v>
      </c>
      <c r="M72" s="49">
        <v>10836</v>
      </c>
      <c r="N72" s="50">
        <v>8711</v>
      </c>
      <c r="O72" s="48">
        <v>81880</v>
      </c>
      <c r="P72" s="48">
        <v>58898</v>
      </c>
      <c r="Q72" s="26">
        <f>IFERROR(100*Tabla1[[#This Row],[Sur Occidente - Atenciones]]/Tabla1[[#Totals],[Sur Occidente - Atenciones]],0)</f>
        <v>0.28707341421491406</v>
      </c>
      <c r="R72" s="27">
        <f>IFERROR(100*Tabla1[[#This Row],[Norte - Atenciones]]/Tabla1[[#Totals],[Norte - Atenciones]],0)</f>
        <v>0.26262921575448617</v>
      </c>
      <c r="S72" s="27">
        <f>IFERROR(100*Tabla1[[#This Row],[Centro Oriente - Atenciones]]/Tabla1[[#Totals],[Centro Oriente - Atenciones]],0)</f>
        <v>0.28941639872637459</v>
      </c>
      <c r="T72" s="30">
        <f>IFERROR(100*Tabla1[[#This Row],[Sur - Atenciones]]/Tabla1[[#Totals],[Sur - Atenciones]],0)</f>
        <v>0.28021797992015662</v>
      </c>
      <c r="U72" s="31">
        <f>IFERROR(100*Tabla1[[#This Row],[ATENCIONES]]/Tabla1[[#Totals],[ATENCIONES]],0)</f>
        <v>0.31894493576169314</v>
      </c>
    </row>
    <row r="73" spans="1:21" ht="30" x14ac:dyDescent="0.25">
      <c r="A73" s="46" t="s">
        <v>236</v>
      </c>
      <c r="B73" s="47" t="s">
        <v>246</v>
      </c>
      <c r="C73" s="48">
        <v>11548</v>
      </c>
      <c r="D73" s="48">
        <v>6581</v>
      </c>
      <c r="E73" s="49">
        <v>17047</v>
      </c>
      <c r="F73" s="50">
        <v>9363</v>
      </c>
      <c r="G73" s="48">
        <v>4611</v>
      </c>
      <c r="H73" s="48">
        <v>2208</v>
      </c>
      <c r="I73" s="49">
        <v>2162</v>
      </c>
      <c r="J73" s="50">
        <v>1153</v>
      </c>
      <c r="K73" s="48">
        <v>2877</v>
      </c>
      <c r="L73" s="48">
        <v>1960</v>
      </c>
      <c r="M73" s="49">
        <v>3473</v>
      </c>
      <c r="N73" s="50">
        <v>2154</v>
      </c>
      <c r="O73" s="48">
        <v>41718</v>
      </c>
      <c r="P73" s="48">
        <v>22422</v>
      </c>
      <c r="Q73" s="26">
        <f>IFERROR(100*Tabla1[[#This Row],[Sur Occidente - Atenciones]]/Tabla1[[#Totals],[Sur Occidente - Atenciones]],0)</f>
        <v>0.28380479302746575</v>
      </c>
      <c r="R73" s="27">
        <f>IFERROR(100*Tabla1[[#This Row],[Norte - Atenciones]]/Tabla1[[#Totals],[Norte - Atenciones]],0)</f>
        <v>0.12772567160124176</v>
      </c>
      <c r="S73" s="27">
        <f>IFERROR(100*Tabla1[[#This Row],[Centro Oriente - Atenciones]]/Tabla1[[#Totals],[Centro Oriente - Atenciones]],0)</f>
        <v>0.17137524265151061</v>
      </c>
      <c r="T73" s="30">
        <f>IFERROR(100*Tabla1[[#This Row],[Sur - Atenciones]]/Tabla1[[#Totals],[Sur - Atenciones]],0)</f>
        <v>0.17621619330639285</v>
      </c>
      <c r="U73" s="31">
        <f>IFERROR(100*Tabla1[[#This Row],[ATENCIONES]]/Tabla1[[#Totals],[ATENCIONES]],0)</f>
        <v>0.16250299010877275</v>
      </c>
    </row>
    <row r="74" spans="1:21" ht="30" x14ac:dyDescent="0.25">
      <c r="A74" s="46" t="s">
        <v>236</v>
      </c>
      <c r="B74" s="47" t="s">
        <v>244</v>
      </c>
      <c r="C74" s="48">
        <v>10937</v>
      </c>
      <c r="D74" s="48">
        <v>5602</v>
      </c>
      <c r="E74" s="49">
        <v>26827</v>
      </c>
      <c r="F74" s="50">
        <v>10223</v>
      </c>
      <c r="G74" s="48">
        <v>8042</v>
      </c>
      <c r="H74" s="48">
        <v>2925</v>
      </c>
      <c r="I74" s="49">
        <v>3057</v>
      </c>
      <c r="J74" s="50">
        <v>1328</v>
      </c>
      <c r="K74" s="48">
        <v>3588</v>
      </c>
      <c r="L74" s="48">
        <v>1753</v>
      </c>
      <c r="M74" s="49">
        <v>3895</v>
      </c>
      <c r="N74" s="50">
        <v>2174</v>
      </c>
      <c r="O74" s="48">
        <v>56346</v>
      </c>
      <c r="P74" s="48">
        <v>22451</v>
      </c>
      <c r="Q74" s="26">
        <f>IFERROR(100*Tabla1[[#This Row],[Sur Occidente - Atenciones]]/Tabla1[[#Totals],[Sur Occidente - Atenciones]],0)</f>
        <v>0.26878879644452658</v>
      </c>
      <c r="R74" s="27">
        <f>IFERROR(100*Tabla1[[#This Row],[Norte - Atenciones]]/Tabla1[[#Totals],[Norte - Atenciones]],0)</f>
        <v>0.2010029091363004</v>
      </c>
      <c r="S74" s="27">
        <f>IFERROR(100*Tabla1[[#This Row],[Centro Oriente - Atenciones]]/Tabla1[[#Totals],[Centro Oriente - Atenciones]],0)</f>
        <v>0.29889388449435011</v>
      </c>
      <c r="T74" s="30">
        <f>IFERROR(100*Tabla1[[#This Row],[Sur - Atenciones]]/Tabla1[[#Totals],[Sur - Atenciones]],0)</f>
        <v>0.24916415492027888</v>
      </c>
      <c r="U74" s="31">
        <f>IFERROR(100*Tabla1[[#This Row],[ATENCIONES]]/Tabla1[[#Totals],[ATENCIONES]],0)</f>
        <v>0.21948304043024378</v>
      </c>
    </row>
    <row r="75" spans="1:21" x14ac:dyDescent="0.25">
      <c r="A75" s="46" t="s">
        <v>145</v>
      </c>
      <c r="B75" s="47" t="s">
        <v>151</v>
      </c>
      <c r="C75" s="48">
        <v>10346</v>
      </c>
      <c r="D75" s="48">
        <v>7119</v>
      </c>
      <c r="E75" s="49">
        <v>37349</v>
      </c>
      <c r="F75" s="50">
        <v>18442</v>
      </c>
      <c r="G75" s="48">
        <v>11501</v>
      </c>
      <c r="H75" s="48">
        <v>3797</v>
      </c>
      <c r="I75" s="49">
        <v>2732</v>
      </c>
      <c r="J75" s="50">
        <v>1121</v>
      </c>
      <c r="K75" s="48">
        <v>6256</v>
      </c>
      <c r="L75" s="48">
        <v>4114</v>
      </c>
      <c r="M75" s="49">
        <v>3895</v>
      </c>
      <c r="N75" s="50">
        <v>2070</v>
      </c>
      <c r="O75" s="48">
        <v>72079</v>
      </c>
      <c r="P75" s="48">
        <v>35440</v>
      </c>
      <c r="Q75" s="26">
        <f>IFERROR(100*Tabla1[[#This Row],[Sur Occidente - Atenciones]]/Tabla1[[#Totals],[Sur Occidente - Atenciones]],0)</f>
        <v>0.25426432184466236</v>
      </c>
      <c r="R75" s="27">
        <f>IFERROR(100*Tabla1[[#This Row],[Norte - Atenciones]]/Tabla1[[#Totals],[Norte - Atenciones]],0)</f>
        <v>0.27983962624712727</v>
      </c>
      <c r="S75" s="27">
        <f>IFERROR(100*Tabla1[[#This Row],[Centro Oriente - Atenciones]]/Tabla1[[#Totals],[Centro Oriente - Atenciones]],0)</f>
        <v>0.4274531914411242</v>
      </c>
      <c r="T75" s="30">
        <f>IFERROR(100*Tabla1[[#This Row],[Sur - Atenciones]]/Tabla1[[#Totals],[Sur - Atenciones]],0)</f>
        <v>0.22267467165266663</v>
      </c>
      <c r="U75" s="31">
        <f>IFERROR(100*Tabla1[[#This Row],[ATENCIONES]]/Tabla1[[#Totals],[ATENCIONES]],0)</f>
        <v>0.28076736718083878</v>
      </c>
    </row>
    <row r="76" spans="1:21" x14ac:dyDescent="0.25">
      <c r="A76" s="46" t="s">
        <v>145</v>
      </c>
      <c r="B76" s="47" t="s">
        <v>150</v>
      </c>
      <c r="C76" s="48">
        <v>10148</v>
      </c>
      <c r="D76" s="48">
        <v>4533</v>
      </c>
      <c r="E76" s="49">
        <v>44058</v>
      </c>
      <c r="F76" s="50">
        <v>13991</v>
      </c>
      <c r="G76" s="48">
        <v>16424</v>
      </c>
      <c r="H76" s="48">
        <v>3947</v>
      </c>
      <c r="I76" s="49">
        <v>5533</v>
      </c>
      <c r="J76" s="50">
        <v>1089</v>
      </c>
      <c r="K76" s="48">
        <v>3616</v>
      </c>
      <c r="L76" s="48">
        <v>2692</v>
      </c>
      <c r="M76" s="49">
        <v>6699</v>
      </c>
      <c r="N76" s="50">
        <v>3105</v>
      </c>
      <c r="O76" s="48">
        <v>86478</v>
      </c>
      <c r="P76" s="48">
        <v>27878</v>
      </c>
      <c r="Q76" s="26">
        <f>IFERROR(100*Tabla1[[#This Row],[Sur Occidente - Atenciones]]/Tabla1[[#Totals],[Sur Occidente - Atenciones]],0)</f>
        <v>0.2493982542122205</v>
      </c>
      <c r="R76" s="27">
        <f>IFERROR(100*Tabla1[[#This Row],[Norte - Atenciones]]/Tabla1[[#Totals],[Norte - Atenciones]],0)</f>
        <v>0.33010721179137148</v>
      </c>
      <c r="S76" s="27">
        <f>IFERROR(100*Tabla1[[#This Row],[Centro Oriente - Atenciones]]/Tabla1[[#Totals],[Centro Oriente - Atenciones]],0)</f>
        <v>0.61042441667933434</v>
      </c>
      <c r="T76" s="30">
        <f>IFERROR(100*Tabla1[[#This Row],[Sur - Atenciones]]/Tabla1[[#Totals],[Sur - Atenciones]],0)</f>
        <v>0.45097326436830326</v>
      </c>
      <c r="U76" s="31">
        <f>IFERROR(100*Tabla1[[#This Row],[ATENCIONES]]/Tabla1[[#Totals],[ATENCIONES]],0)</f>
        <v>0.33685540003419273</v>
      </c>
    </row>
    <row r="77" spans="1:21" x14ac:dyDescent="0.25">
      <c r="A77" s="46" t="s">
        <v>93</v>
      </c>
      <c r="B77" s="47" t="s">
        <v>100</v>
      </c>
      <c r="C77" s="48">
        <v>10098</v>
      </c>
      <c r="D77" s="48">
        <v>3594</v>
      </c>
      <c r="E77" s="49">
        <v>28508</v>
      </c>
      <c r="F77" s="50">
        <v>7557</v>
      </c>
      <c r="G77" s="48">
        <v>6129</v>
      </c>
      <c r="H77" s="48">
        <v>2433</v>
      </c>
      <c r="I77" s="49">
        <v>7956</v>
      </c>
      <c r="J77" s="50">
        <v>1997</v>
      </c>
      <c r="K77" s="48">
        <v>4895</v>
      </c>
      <c r="L77" s="48">
        <v>1890</v>
      </c>
      <c r="M77" s="49">
        <v>2021</v>
      </c>
      <c r="N77" s="50">
        <v>951</v>
      </c>
      <c r="O77" s="48">
        <v>59607</v>
      </c>
      <c r="P77" s="48">
        <v>16440</v>
      </c>
      <c r="Q77" s="26">
        <f>IFERROR(100*Tabla1[[#This Row],[Sur Occidente - Atenciones]]/Tabla1[[#Totals],[Sur Occidente - Atenciones]],0)</f>
        <v>0.24816944925453319</v>
      </c>
      <c r="R77" s="27">
        <f>IFERROR(100*Tabla1[[#This Row],[Norte - Atenciones]]/Tabla1[[#Totals],[Norte - Atenciones]],0)</f>
        <v>0.21359790262264328</v>
      </c>
      <c r="S77" s="27">
        <f>IFERROR(100*Tabla1[[#This Row],[Centro Oriente - Atenciones]]/Tabla1[[#Totals],[Centro Oriente - Atenciones]],0)</f>
        <v>0.22779415792910618</v>
      </c>
      <c r="T77" s="30">
        <f>IFERROR(100*Tabla1[[#This Row],[Sur - Atenciones]]/Tabla1[[#Totals],[Sur - Atenciones]],0)</f>
        <v>0.64846255039114775</v>
      </c>
      <c r="U77" s="31">
        <f>IFERROR(100*Tabla1[[#This Row],[ATENCIONES]]/Tabla1[[#Totals],[ATENCIONES]],0)</f>
        <v>0.23218552498714268</v>
      </c>
    </row>
    <row r="78" spans="1:21" x14ac:dyDescent="0.25">
      <c r="A78" s="46" t="s">
        <v>105</v>
      </c>
      <c r="B78" s="47" t="s">
        <v>110</v>
      </c>
      <c r="C78" s="48">
        <v>10013</v>
      </c>
      <c r="D78" s="48">
        <v>5427</v>
      </c>
      <c r="E78" s="49">
        <v>18121</v>
      </c>
      <c r="F78" s="50">
        <v>4420</v>
      </c>
      <c r="G78" s="48">
        <v>2166</v>
      </c>
      <c r="H78" s="48">
        <v>392</v>
      </c>
      <c r="I78" s="49">
        <v>155</v>
      </c>
      <c r="J78" s="50">
        <v>98</v>
      </c>
      <c r="K78" s="48">
        <v>2381</v>
      </c>
      <c r="L78" s="48">
        <v>889</v>
      </c>
      <c r="M78" s="49">
        <v>1243</v>
      </c>
      <c r="N78" s="50">
        <v>554</v>
      </c>
      <c r="O78" s="48">
        <v>34079</v>
      </c>
      <c r="P78" s="48">
        <v>11353</v>
      </c>
      <c r="Q78" s="26">
        <f>IFERROR(100*Tabla1[[#This Row],[Sur Occidente - Atenciones]]/Tabla1[[#Totals],[Sur Occidente - Atenciones]],0)</f>
        <v>0.24608048082646472</v>
      </c>
      <c r="R78" s="27">
        <f>IFERROR(100*Tabla1[[#This Row],[Norte - Atenciones]]/Tabla1[[#Totals],[Norte - Atenciones]],0)</f>
        <v>0.13577268112196292</v>
      </c>
      <c r="S78" s="27">
        <f>IFERROR(100*Tabla1[[#This Row],[Centro Oriente - Atenciones]]/Tabla1[[#Totals],[Centro Oriente - Atenciones]],0)</f>
        <v>8.050287911150987E-2</v>
      </c>
      <c r="T78" s="30">
        <f>IFERROR(100*Tabla1[[#This Row],[Sur - Atenciones]]/Tabla1[[#Totals],[Sur - Atenciones]],0)</f>
        <v>1.2633445866091995E-2</v>
      </c>
      <c r="U78" s="31">
        <f>IFERROR(100*Tabla1[[#This Row],[ATENCIONES]]/Tabla1[[#Totals],[ATENCIONES]],0)</f>
        <v>0.13274700129241257</v>
      </c>
    </row>
    <row r="79" spans="1:21" x14ac:dyDescent="0.25">
      <c r="A79" s="46" t="s">
        <v>84</v>
      </c>
      <c r="B79" s="47" t="s">
        <v>89</v>
      </c>
      <c r="C79" s="48">
        <v>9470</v>
      </c>
      <c r="D79" s="48">
        <v>7477</v>
      </c>
      <c r="E79" s="49">
        <v>39001</v>
      </c>
      <c r="F79" s="50">
        <v>23323</v>
      </c>
      <c r="G79" s="48">
        <v>5833</v>
      </c>
      <c r="H79" s="48">
        <v>4014</v>
      </c>
      <c r="I79" s="49">
        <v>2128</v>
      </c>
      <c r="J79" s="50">
        <v>1664</v>
      </c>
      <c r="K79" s="48">
        <v>13030</v>
      </c>
      <c r="L79" s="48">
        <v>8947</v>
      </c>
      <c r="M79" s="49">
        <v>6850</v>
      </c>
      <c r="N79" s="50">
        <v>5113</v>
      </c>
      <c r="O79" s="48">
        <v>76312</v>
      </c>
      <c r="P79" s="48">
        <v>47620</v>
      </c>
      <c r="Q79" s="26">
        <f>IFERROR(100*Tabla1[[#This Row],[Sur Occidente - Atenciones]]/Tabla1[[#Totals],[Sur Occidente - Atenciones]],0)</f>
        <v>0.23273565898598031</v>
      </c>
      <c r="R79" s="27">
        <f>IFERROR(100*Tabla1[[#This Row],[Norte - Atenciones]]/Tabla1[[#Totals],[Norte - Atenciones]],0)</f>
        <v>0.29221733549129053</v>
      </c>
      <c r="S79" s="27">
        <f>IFERROR(100*Tabla1[[#This Row],[Centro Oriente - Atenciones]]/Tabla1[[#Totals],[Centro Oriente - Atenciones]],0)</f>
        <v>0.2167928411160836</v>
      </c>
      <c r="T79" s="30">
        <f>IFERROR(100*Tabla1[[#This Row],[Sur - Atenciones]]/Tabla1[[#Totals],[Sur - Atenciones]],0)</f>
        <v>0.1734449858260888</v>
      </c>
      <c r="U79" s="31">
        <f>IFERROR(100*Tabla1[[#This Row],[ATENCIONES]]/Tabla1[[#Totals],[ATENCIONES]],0)</f>
        <v>0.29725605688625217</v>
      </c>
    </row>
    <row r="80" spans="1:21" x14ac:dyDescent="0.25">
      <c r="A80" s="46" t="s">
        <v>37</v>
      </c>
      <c r="B80" s="47" t="s">
        <v>41</v>
      </c>
      <c r="C80" s="48">
        <v>9008</v>
      </c>
      <c r="D80" s="48">
        <v>8154</v>
      </c>
      <c r="E80" s="49">
        <v>30254</v>
      </c>
      <c r="F80" s="50">
        <v>23360</v>
      </c>
      <c r="G80" s="48">
        <v>4636</v>
      </c>
      <c r="H80" s="48">
        <v>3251</v>
      </c>
      <c r="I80" s="49">
        <v>1518</v>
      </c>
      <c r="J80" s="50">
        <v>1317</v>
      </c>
      <c r="K80" s="48">
        <v>3467</v>
      </c>
      <c r="L80" s="48">
        <v>3094</v>
      </c>
      <c r="M80" s="49">
        <v>18798</v>
      </c>
      <c r="N80" s="50">
        <v>14451</v>
      </c>
      <c r="O80" s="48">
        <v>67681</v>
      </c>
      <c r="P80" s="48">
        <v>53176</v>
      </c>
      <c r="Q80" s="26">
        <f>IFERROR(100*Tabla1[[#This Row],[Sur Occidente - Atenciones]]/Tabla1[[#Totals],[Sur Occidente - Atenciones]],0)</f>
        <v>0.22138150117694938</v>
      </c>
      <c r="R80" s="27">
        <f>IFERROR(100*Tabla1[[#This Row],[Norte - Atenciones]]/Tabla1[[#Totals],[Norte - Atenciones]],0)</f>
        <v>0.22667991251387154</v>
      </c>
      <c r="S80" s="27">
        <f>IFERROR(100*Tabla1[[#This Row],[Centro Oriente - Atenciones]]/Tabla1[[#Totals],[Centro Oriente - Atenciones]],0)</f>
        <v>0.17230440792288076</v>
      </c>
      <c r="T80" s="30">
        <f>IFERROR(100*Tabla1[[#This Row],[Sur - Atenciones]]/Tabla1[[#Totals],[Sur - Atenciones]],0)</f>
        <v>0.12372626338533967</v>
      </c>
      <c r="U80" s="31">
        <f>IFERROR(100*Tabla1[[#This Row],[ATENCIONES]]/Tabla1[[#Totals],[ATENCIONES]],0)</f>
        <v>0.26363595746564672</v>
      </c>
    </row>
    <row r="81" spans="1:21" x14ac:dyDescent="0.25">
      <c r="A81" s="46" t="s">
        <v>117</v>
      </c>
      <c r="B81" s="47" t="s">
        <v>120</v>
      </c>
      <c r="C81" s="48">
        <v>8852</v>
      </c>
      <c r="D81" s="48">
        <v>7716</v>
      </c>
      <c r="E81" s="49">
        <v>76540</v>
      </c>
      <c r="F81" s="50">
        <v>52005</v>
      </c>
      <c r="G81" s="48">
        <v>6093</v>
      </c>
      <c r="H81" s="48">
        <v>4594</v>
      </c>
      <c r="I81" s="49">
        <v>2503</v>
      </c>
      <c r="J81" s="50">
        <v>2124</v>
      </c>
      <c r="K81" s="48">
        <v>8006</v>
      </c>
      <c r="L81" s="48">
        <v>5914</v>
      </c>
      <c r="M81" s="49">
        <v>5404</v>
      </c>
      <c r="N81" s="50">
        <v>4506</v>
      </c>
      <c r="O81" s="48">
        <v>107398</v>
      </c>
      <c r="P81" s="48">
        <v>74943</v>
      </c>
      <c r="Q81" s="26">
        <f>IFERROR(100*Tabla1[[#This Row],[Sur Occidente - Atenciones]]/Tabla1[[#Totals],[Sur Occidente - Atenciones]],0)</f>
        <v>0.21754762970896491</v>
      </c>
      <c r="R81" s="27">
        <f>IFERROR(100*Tabla1[[#This Row],[Norte - Atenciones]]/Tabla1[[#Totals],[Norte - Atenciones]],0)</f>
        <v>0.57348054815269811</v>
      </c>
      <c r="S81" s="27">
        <f>IFERROR(100*Tabla1[[#This Row],[Centro Oriente - Atenciones]]/Tabla1[[#Totals],[Centro Oriente - Atenciones]],0)</f>
        <v>0.22645615993833315</v>
      </c>
      <c r="T81" s="30">
        <f>IFERROR(100*Tabla1[[#This Row],[Sur - Atenciones]]/Tabla1[[#Totals],[Sur - Atenciones]],0)</f>
        <v>0.20400977421179523</v>
      </c>
      <c r="U81" s="31">
        <f>IFERROR(100*Tabla1[[#This Row],[ATENCIONES]]/Tabla1[[#Totals],[ATENCIONES]],0)</f>
        <v>0.41834450672855789</v>
      </c>
    </row>
    <row r="82" spans="1:21" x14ac:dyDescent="0.25">
      <c r="A82" s="46" t="s">
        <v>84</v>
      </c>
      <c r="B82" s="47" t="s">
        <v>91</v>
      </c>
      <c r="C82" s="48">
        <v>8840</v>
      </c>
      <c r="D82" s="48">
        <v>8038</v>
      </c>
      <c r="E82" s="49">
        <v>18868</v>
      </c>
      <c r="F82" s="50">
        <v>13353</v>
      </c>
      <c r="G82" s="48">
        <v>7946</v>
      </c>
      <c r="H82" s="48">
        <v>5865</v>
      </c>
      <c r="I82" s="49">
        <v>2240</v>
      </c>
      <c r="J82" s="50">
        <v>1831</v>
      </c>
      <c r="K82" s="48">
        <v>1908</v>
      </c>
      <c r="L82" s="48">
        <v>1595</v>
      </c>
      <c r="M82" s="49">
        <v>2132</v>
      </c>
      <c r="N82" s="50">
        <v>1723</v>
      </c>
      <c r="O82" s="48">
        <v>41934</v>
      </c>
      <c r="P82" s="48">
        <v>32125</v>
      </c>
      <c r="Q82" s="26">
        <f>IFERROR(100*Tabla1[[#This Row],[Sur Occidente - Atenciones]]/Tabla1[[#Totals],[Sur Occidente - Atenciones]],0)</f>
        <v>0.21725271651911995</v>
      </c>
      <c r="R82" s="27">
        <f>IFERROR(100*Tabla1[[#This Row],[Norte - Atenciones]]/Tabla1[[#Totals],[Norte - Atenciones]],0)</f>
        <v>0.14136962349810697</v>
      </c>
      <c r="S82" s="27">
        <f>IFERROR(100*Tabla1[[#This Row],[Centro Oriente - Atenciones]]/Tabla1[[#Totals],[Centro Oriente - Atenciones]],0)</f>
        <v>0.29532588985228875</v>
      </c>
      <c r="T82" s="30">
        <f>IFERROR(100*Tabla1[[#This Row],[Sur - Atenciones]]/Tabla1[[#Totals],[Sur - Atenciones]],0)</f>
        <v>0.1825736692906198</v>
      </c>
      <c r="U82" s="31">
        <f>IFERROR(100*Tabla1[[#This Row],[ATENCIONES]]/Tabla1[[#Totals],[ATENCIONES]],0)</f>
        <v>0.16334436903066488</v>
      </c>
    </row>
    <row r="83" spans="1:21" x14ac:dyDescent="0.25">
      <c r="A83" s="46" t="s">
        <v>176</v>
      </c>
      <c r="B83" s="47" t="s">
        <v>183</v>
      </c>
      <c r="C83" s="48">
        <v>8634</v>
      </c>
      <c r="D83" s="48">
        <v>6352</v>
      </c>
      <c r="E83" s="49">
        <v>65925</v>
      </c>
      <c r="F83" s="50">
        <v>31337</v>
      </c>
      <c r="G83" s="48">
        <v>5894</v>
      </c>
      <c r="H83" s="48">
        <v>3643</v>
      </c>
      <c r="I83" s="49">
        <v>2006</v>
      </c>
      <c r="J83" s="50">
        <v>1242</v>
      </c>
      <c r="K83" s="48">
        <v>18635</v>
      </c>
      <c r="L83" s="48">
        <v>10528</v>
      </c>
      <c r="M83" s="49">
        <v>4947</v>
      </c>
      <c r="N83" s="50">
        <v>3282</v>
      </c>
      <c r="O83" s="48">
        <v>106041</v>
      </c>
      <c r="P83" s="48">
        <v>51703</v>
      </c>
      <c r="Q83" s="26">
        <f>IFERROR(100*Tabla1[[#This Row],[Sur Occidente - Atenciones]]/Tabla1[[#Totals],[Sur Occidente - Atenciones]],0)</f>
        <v>0.21219004009344816</v>
      </c>
      <c r="R83" s="27">
        <f>IFERROR(100*Tabla1[[#This Row],[Norte - Atenciones]]/Tabla1[[#Totals],[Norte - Atenciones]],0)</f>
        <v>0.49394702295488135</v>
      </c>
      <c r="S83" s="27">
        <f>IFERROR(100*Tabla1[[#This Row],[Centro Oriente - Atenciones]]/Tabla1[[#Totals],[Centro Oriente - Atenciones]],0)</f>
        <v>0.21906000437822676</v>
      </c>
      <c r="T83" s="30">
        <f>IFERROR(100*Tabla1[[#This Row],[Sur - Atenciones]]/Tabla1[[#Totals],[Sur - Atenciones]],0)</f>
        <v>0.16350124133793897</v>
      </c>
      <c r="U83" s="31">
        <f>IFERROR(100*Tabla1[[#This Row],[ATENCIONES]]/Tabla1[[#Totals],[ATENCIONES]],0)</f>
        <v>0.41305862155722645</v>
      </c>
    </row>
    <row r="84" spans="1:21" x14ac:dyDescent="0.25">
      <c r="A84" s="46" t="s">
        <v>58</v>
      </c>
      <c r="B84" s="47" t="s">
        <v>60</v>
      </c>
      <c r="C84" s="48">
        <v>8510</v>
      </c>
      <c r="D84" s="48">
        <v>4891</v>
      </c>
      <c r="E84" s="49">
        <v>48184</v>
      </c>
      <c r="F84" s="50">
        <v>26095</v>
      </c>
      <c r="G84" s="48">
        <v>16896</v>
      </c>
      <c r="H84" s="48">
        <v>5814</v>
      </c>
      <c r="I84" s="49">
        <v>5572</v>
      </c>
      <c r="J84" s="50">
        <v>1815</v>
      </c>
      <c r="K84" s="48">
        <v>4845</v>
      </c>
      <c r="L84" s="48">
        <v>3680</v>
      </c>
      <c r="M84" s="49">
        <v>3763</v>
      </c>
      <c r="N84" s="50">
        <v>2062</v>
      </c>
      <c r="O84" s="48">
        <v>87770</v>
      </c>
      <c r="P84" s="48">
        <v>42427</v>
      </c>
      <c r="Q84" s="26">
        <f>IFERROR(100*Tabla1[[#This Row],[Sur Occidente - Atenciones]]/Tabla1[[#Totals],[Sur Occidente - Atenciones]],0)</f>
        <v>0.20914260379838359</v>
      </c>
      <c r="R84" s="27">
        <f>IFERROR(100*Tabla1[[#This Row],[Norte - Atenciones]]/Tabla1[[#Totals],[Norte - Atenciones]],0)</f>
        <v>0.36102151466147903</v>
      </c>
      <c r="S84" s="27">
        <f>IFERROR(100*Tabla1[[#This Row],[Centro Oriente - Atenciones]]/Tabla1[[#Totals],[Centro Oriente - Atenciones]],0)</f>
        <v>0.62796705700280275</v>
      </c>
      <c r="T84" s="30">
        <f>IFERROR(100*Tabla1[[#This Row],[Sur - Atenciones]]/Tabla1[[#Totals],[Sur - Atenciones]],0)</f>
        <v>0.45415200236041675</v>
      </c>
      <c r="U84" s="31">
        <f>IFERROR(100*Tabla1[[#This Row],[ATENCIONES]]/Tabla1[[#Totals],[ATENCIONES]],0)</f>
        <v>0.34188809247439922</v>
      </c>
    </row>
    <row r="85" spans="1:21" x14ac:dyDescent="0.25">
      <c r="A85" s="46" t="s">
        <v>167</v>
      </c>
      <c r="B85" s="47" t="s">
        <v>172</v>
      </c>
      <c r="C85" s="48">
        <v>8039</v>
      </c>
      <c r="D85" s="48">
        <v>6767</v>
      </c>
      <c r="E85" s="49">
        <v>23455</v>
      </c>
      <c r="F85" s="50">
        <v>16728</v>
      </c>
      <c r="G85" s="48">
        <v>5203</v>
      </c>
      <c r="H85" s="48">
        <v>4094</v>
      </c>
      <c r="I85" s="49">
        <v>2169</v>
      </c>
      <c r="J85" s="50">
        <v>1802</v>
      </c>
      <c r="K85" s="48">
        <v>6209</v>
      </c>
      <c r="L85" s="48">
        <v>4667</v>
      </c>
      <c r="M85" s="49">
        <v>5344</v>
      </c>
      <c r="N85" s="50">
        <v>4052</v>
      </c>
      <c r="O85" s="48">
        <v>50419</v>
      </c>
      <c r="P85" s="48">
        <v>36504</v>
      </c>
      <c r="Q85" s="26">
        <f>IFERROR(100*Tabla1[[#This Row],[Sur Occidente - Atenciones]]/Tabla1[[#Totals],[Sur Occidente - Atenciones]],0)</f>
        <v>0.19756726109696893</v>
      </c>
      <c r="R85" s="27">
        <f>IFERROR(100*Tabla1[[#This Row],[Norte - Atenciones]]/Tabla1[[#Totals],[Norte - Atenciones]],0)</f>
        <v>0.17573799656286299</v>
      </c>
      <c r="S85" s="27">
        <f>IFERROR(100*Tabla1[[#This Row],[Centro Oriente - Atenciones]]/Tabla1[[#Totals],[Centro Oriente - Atenciones]],0)</f>
        <v>0.19337787627755579</v>
      </c>
      <c r="T85" s="30">
        <f>IFERROR(100*Tabla1[[#This Row],[Sur - Atenciones]]/Tabla1[[#Totals],[Sur - Atenciones]],0)</f>
        <v>0.17678673602292605</v>
      </c>
      <c r="U85" s="31">
        <f>IFERROR(100*Tabla1[[#This Row],[ATENCIONES]]/Tabla1[[#Totals],[ATENCIONES]],0)</f>
        <v>0.19639575862443584</v>
      </c>
    </row>
    <row r="86" spans="1:21" x14ac:dyDescent="0.25">
      <c r="A86" s="46" t="s">
        <v>176</v>
      </c>
      <c r="B86" s="47" t="s">
        <v>187</v>
      </c>
      <c r="C86" s="48">
        <v>7998</v>
      </c>
      <c r="D86" s="48">
        <v>5724</v>
      </c>
      <c r="E86" s="49">
        <v>26769</v>
      </c>
      <c r="F86" s="50">
        <v>14579</v>
      </c>
      <c r="G86" s="48">
        <v>4030</v>
      </c>
      <c r="H86" s="48">
        <v>2977</v>
      </c>
      <c r="I86" s="49">
        <v>1628</v>
      </c>
      <c r="J86" s="50">
        <v>1298</v>
      </c>
      <c r="K86" s="48">
        <v>5345</v>
      </c>
      <c r="L86" s="48">
        <v>3604</v>
      </c>
      <c r="M86" s="49">
        <v>3126</v>
      </c>
      <c r="N86" s="50">
        <v>2353</v>
      </c>
      <c r="O86" s="48">
        <v>48896</v>
      </c>
      <c r="P86" s="48">
        <v>29147</v>
      </c>
      <c r="Q86" s="26">
        <f>IFERROR(100*Tabla1[[#This Row],[Sur Occidente - Atenciones]]/Tabla1[[#Totals],[Sur Occidente - Atenciones]],0)</f>
        <v>0.19655964103166532</v>
      </c>
      <c r="R86" s="27">
        <f>IFERROR(100*Tabla1[[#This Row],[Norte - Atenciones]]/Tabla1[[#Totals],[Norte - Atenciones]],0)</f>
        <v>0.20056834065194115</v>
      </c>
      <c r="S86" s="27">
        <f>IFERROR(100*Tabla1[[#This Row],[Centro Oriente - Atenciones]]/Tabla1[[#Totals],[Centro Oriente - Atenciones]],0)</f>
        <v>0.14978144174486832</v>
      </c>
      <c r="T86" s="30">
        <f>IFERROR(100*Tabla1[[#This Row],[Sur - Atenciones]]/Tabla1[[#Totals],[Sur - Atenciones]],0)</f>
        <v>0.13269193464514689</v>
      </c>
      <c r="U86" s="31">
        <f>IFERROR(100*Tabla1[[#This Row],[ATENCIONES]]/Tabla1[[#Totals],[ATENCIONES]],0)</f>
        <v>0.19046325817053916</v>
      </c>
    </row>
    <row r="87" spans="1:21" ht="30" x14ac:dyDescent="0.25">
      <c r="A87" s="46" t="s">
        <v>224</v>
      </c>
      <c r="B87" s="47" t="s">
        <v>225</v>
      </c>
      <c r="C87" s="48">
        <v>7997</v>
      </c>
      <c r="D87" s="48">
        <v>6088</v>
      </c>
      <c r="E87" s="49">
        <v>29299</v>
      </c>
      <c r="F87" s="50">
        <v>18631</v>
      </c>
      <c r="G87" s="48">
        <v>7827</v>
      </c>
      <c r="H87" s="48">
        <v>5570</v>
      </c>
      <c r="I87" s="49">
        <v>4426</v>
      </c>
      <c r="J87" s="50">
        <v>2757</v>
      </c>
      <c r="K87" s="48">
        <v>6811</v>
      </c>
      <c r="L87" s="48">
        <v>5047</v>
      </c>
      <c r="M87" s="49">
        <v>3009</v>
      </c>
      <c r="N87" s="50">
        <v>2362</v>
      </c>
      <c r="O87" s="48">
        <v>59369</v>
      </c>
      <c r="P87" s="48">
        <v>38154</v>
      </c>
      <c r="Q87" s="26">
        <f>IFERROR(100*Tabla1[[#This Row],[Sur Occidente - Atenciones]]/Tabla1[[#Totals],[Sur Occidente - Atenciones]],0)</f>
        <v>0.19653506493251158</v>
      </c>
      <c r="R87" s="27">
        <f>IFERROR(100*Tabla1[[#This Row],[Norte - Atenciones]]/Tabla1[[#Totals],[Norte - Atenciones]],0)</f>
        <v>0.21952451764209435</v>
      </c>
      <c r="S87" s="27">
        <f>IFERROR(100*Tabla1[[#This Row],[Centro Oriente - Atenciones]]/Tabla1[[#Totals],[Centro Oriente - Atenciones]],0)</f>
        <v>0.2909030631605668</v>
      </c>
      <c r="T87" s="30">
        <f>IFERROR(100*Tabla1[[#This Row],[Sur - Atenciones]]/Tabla1[[#Totals],[Sur - Atenciones]],0)</f>
        <v>0.36074600905369786</v>
      </c>
      <c r="U87" s="31">
        <f>IFERROR(100*Tabla1[[#This Row],[ATENCIONES]]/Tabla1[[#Totals],[ATENCIONES]],0)</f>
        <v>0.23125845006394674</v>
      </c>
    </row>
    <row r="88" spans="1:21" x14ac:dyDescent="0.25">
      <c r="A88" s="46" t="s">
        <v>117</v>
      </c>
      <c r="B88" s="47" t="s">
        <v>124</v>
      </c>
      <c r="C88" s="48">
        <v>7591</v>
      </c>
      <c r="D88" s="48">
        <v>6820</v>
      </c>
      <c r="E88" s="49">
        <v>28918</v>
      </c>
      <c r="F88" s="50">
        <v>20972</v>
      </c>
      <c r="G88" s="48">
        <v>4999</v>
      </c>
      <c r="H88" s="48">
        <v>4178</v>
      </c>
      <c r="I88" s="49">
        <v>3557</v>
      </c>
      <c r="J88" s="50">
        <v>3255</v>
      </c>
      <c r="K88" s="48">
        <v>2046</v>
      </c>
      <c r="L88" s="48">
        <v>1744</v>
      </c>
      <c r="M88" s="49">
        <v>3424</v>
      </c>
      <c r="N88" s="50">
        <v>2964</v>
      </c>
      <c r="O88" s="48">
        <v>50535</v>
      </c>
      <c r="P88" s="48">
        <v>39177</v>
      </c>
      <c r="Q88" s="26">
        <f>IFERROR(100*Tabla1[[#This Row],[Sur Occidente - Atenciones]]/Tabla1[[#Totals],[Sur Occidente - Atenciones]],0)</f>
        <v>0.18655716867609046</v>
      </c>
      <c r="R88" s="27">
        <f>IFERROR(100*Tabla1[[#This Row],[Norte - Atenciones]]/Tabla1[[#Totals],[Norte - Atenciones]],0)</f>
        <v>0.21666985225345861</v>
      </c>
      <c r="S88" s="27">
        <f>IFERROR(100*Tabla1[[#This Row],[Centro Oriente - Atenciones]]/Tabla1[[#Totals],[Centro Oriente - Atenciones]],0)</f>
        <v>0.18579588766317537</v>
      </c>
      <c r="T88" s="30">
        <f>IFERROR(100*Tabla1[[#This Row],[Sur - Atenciones]]/Tabla1[[#Totals],[Sur - Atenciones]],0)</f>
        <v>0.28991720610122079</v>
      </c>
      <c r="U88" s="31">
        <f>IFERROR(100*Tabla1[[#This Row],[ATENCIONES]]/Tabla1[[#Totals],[ATENCIONES]],0)</f>
        <v>0.19684761026767419</v>
      </c>
    </row>
    <row r="89" spans="1:21" x14ac:dyDescent="0.25">
      <c r="A89" s="46" t="s">
        <v>105</v>
      </c>
      <c r="B89" s="47" t="s">
        <v>109</v>
      </c>
      <c r="C89" s="48">
        <v>7523</v>
      </c>
      <c r="D89" s="48">
        <v>3739</v>
      </c>
      <c r="E89" s="49">
        <v>38011</v>
      </c>
      <c r="F89" s="50">
        <v>11950</v>
      </c>
      <c r="G89" s="48">
        <v>4485</v>
      </c>
      <c r="H89" s="48">
        <v>1798</v>
      </c>
      <c r="I89" s="49">
        <v>1368</v>
      </c>
      <c r="J89" s="50">
        <v>732</v>
      </c>
      <c r="K89" s="48">
        <v>9163</v>
      </c>
      <c r="L89" s="48">
        <v>3452</v>
      </c>
      <c r="M89" s="49">
        <v>2917</v>
      </c>
      <c r="N89" s="50">
        <v>1626</v>
      </c>
      <c r="O89" s="48">
        <v>63467</v>
      </c>
      <c r="P89" s="48">
        <v>20728</v>
      </c>
      <c r="Q89" s="26">
        <f>IFERROR(100*Tabla1[[#This Row],[Sur Occidente - Atenciones]]/Tabla1[[#Totals],[Sur Occidente - Atenciones]],0)</f>
        <v>0.1848859939336357</v>
      </c>
      <c r="R89" s="27">
        <f>IFERROR(100*Tabla1[[#This Row],[Norte - Atenciones]]/Tabla1[[#Totals],[Norte - Atenciones]],0)</f>
        <v>0.28479970101688273</v>
      </c>
      <c r="S89" s="27">
        <f>IFERROR(100*Tabla1[[#This Row],[Centro Oriente - Atenciones]]/Tabla1[[#Totals],[Centro Oriente - Atenciones]],0)</f>
        <v>0.16669224968380505</v>
      </c>
      <c r="T89" s="30">
        <f>IFERROR(100*Tabla1[[#This Row],[Sur - Atenciones]]/Tabla1[[#Totals],[Sur - Atenciones]],0)</f>
        <v>0.11150034803105709</v>
      </c>
      <c r="U89" s="31">
        <f>IFERROR(100*Tabla1[[#This Row],[ATENCIONES]]/Tabla1[[#Totals],[ATENCIONES]],0)</f>
        <v>0.24722127794317755</v>
      </c>
    </row>
    <row r="90" spans="1:21" x14ac:dyDescent="0.25">
      <c r="A90" s="46" t="s">
        <v>204</v>
      </c>
      <c r="B90" s="47" t="s">
        <v>206</v>
      </c>
      <c r="C90" s="48">
        <v>6559</v>
      </c>
      <c r="D90" s="48">
        <v>2846</v>
      </c>
      <c r="E90" s="49">
        <v>17967</v>
      </c>
      <c r="F90" s="50">
        <v>7879</v>
      </c>
      <c r="G90" s="48">
        <v>9118</v>
      </c>
      <c r="H90" s="48">
        <v>4052</v>
      </c>
      <c r="I90" s="49">
        <v>2607</v>
      </c>
      <c r="J90" s="50">
        <v>1185</v>
      </c>
      <c r="K90" s="48">
        <v>898</v>
      </c>
      <c r="L90" s="48">
        <v>662</v>
      </c>
      <c r="M90" s="49">
        <v>1910</v>
      </c>
      <c r="N90" s="50">
        <v>1064</v>
      </c>
      <c r="O90" s="48">
        <v>39059</v>
      </c>
      <c r="P90" s="48">
        <v>16808</v>
      </c>
      <c r="Q90" s="26">
        <f>IFERROR(100*Tabla1[[#This Row],[Sur Occidente - Atenciones]]/Tabla1[[#Totals],[Sur Occidente - Atenciones]],0)</f>
        <v>0.16119463434942397</v>
      </c>
      <c r="R90" s="27">
        <f>IFERROR(100*Tabla1[[#This Row],[Norte - Atenciones]]/Tabla1[[#Totals],[Norte - Atenciones]],0)</f>
        <v>0.13461882687038837</v>
      </c>
      <c r="S90" s="27">
        <f>IFERROR(100*Tabla1[[#This Row],[Centro Oriente - Atenciones]]/Tabla1[[#Totals],[Centro Oriente - Atenciones]],0)</f>
        <v>0.33888515777412143</v>
      </c>
      <c r="T90" s="30">
        <f>IFERROR(100*Tabla1[[#This Row],[Sur - Atenciones]]/Tabla1[[#Totals],[Sur - Atenciones]],0)</f>
        <v>0.21248640885743117</v>
      </c>
      <c r="U90" s="31">
        <f>IFERROR(100*Tabla1[[#This Row],[ATENCIONES]]/Tabla1[[#Totals],[ATENCIONES]],0)</f>
        <v>0.15214545976936947</v>
      </c>
    </row>
    <row r="91" spans="1:21" x14ac:dyDescent="0.25">
      <c r="A91" s="46" t="s">
        <v>176</v>
      </c>
      <c r="B91" s="47" t="s">
        <v>188</v>
      </c>
      <c r="C91" s="48">
        <v>6350</v>
      </c>
      <c r="D91" s="48">
        <v>4707</v>
      </c>
      <c r="E91" s="49">
        <v>15619</v>
      </c>
      <c r="F91" s="50">
        <v>9317</v>
      </c>
      <c r="G91" s="48">
        <v>6320</v>
      </c>
      <c r="H91" s="48">
        <v>3749</v>
      </c>
      <c r="I91" s="49">
        <v>8838</v>
      </c>
      <c r="J91" s="50">
        <v>5624</v>
      </c>
      <c r="K91" s="48">
        <v>2712</v>
      </c>
      <c r="L91" s="48">
        <v>1890</v>
      </c>
      <c r="M91" s="49">
        <v>1932</v>
      </c>
      <c r="N91" s="50">
        <v>1333</v>
      </c>
      <c r="O91" s="48">
        <v>41771</v>
      </c>
      <c r="P91" s="48">
        <v>25426</v>
      </c>
      <c r="Q91" s="26">
        <f>IFERROR(100*Tabla1[[#This Row],[Sur Occidente - Atenciones]]/Tabla1[[#Totals],[Sur Occidente - Atenciones]],0)</f>
        <v>0.15605822962629093</v>
      </c>
      <c r="R91" s="27">
        <f>IFERROR(100*Tabla1[[#This Row],[Norte - Atenciones]]/Tabla1[[#Totals],[Norte - Atenciones]],0)</f>
        <v>0.11702629581391417</v>
      </c>
      <c r="S91" s="27">
        <f>IFERROR(100*Tabla1[[#This Row],[Centro Oriente - Atenciones]]/Tabla1[[#Totals],[Centro Oriente - Atenciones]],0)</f>
        <v>0.23489298060237412</v>
      </c>
      <c r="T91" s="30">
        <f>IFERROR(100*Tabla1[[#This Row],[Sur - Atenciones]]/Tabla1[[#Totals],[Sur - Atenciones]],0)</f>
        <v>0.72035093267432937</v>
      </c>
      <c r="U91" s="31">
        <f>IFERROR(100*Tabla1[[#This Row],[ATENCIONES]]/Tabla1[[#Totals],[ATENCIONES]],0)</f>
        <v>0.16270943956645925</v>
      </c>
    </row>
    <row r="92" spans="1:21" ht="30" x14ac:dyDescent="0.25">
      <c r="A92" s="46" t="s">
        <v>93</v>
      </c>
      <c r="B92" s="47" t="s">
        <v>102</v>
      </c>
      <c r="C92" s="48">
        <v>5748</v>
      </c>
      <c r="D92" s="48">
        <v>4195</v>
      </c>
      <c r="E92" s="49">
        <v>21039</v>
      </c>
      <c r="F92" s="50">
        <v>13175</v>
      </c>
      <c r="G92" s="48">
        <v>3167</v>
      </c>
      <c r="H92" s="48">
        <v>1752</v>
      </c>
      <c r="I92" s="49">
        <v>1940</v>
      </c>
      <c r="J92" s="50">
        <v>1090</v>
      </c>
      <c r="K92" s="48">
        <v>4484</v>
      </c>
      <c r="L92" s="48">
        <v>3028</v>
      </c>
      <c r="M92" s="49">
        <v>2193</v>
      </c>
      <c r="N92" s="50">
        <v>1554</v>
      </c>
      <c r="O92" s="48">
        <v>38571</v>
      </c>
      <c r="P92" s="48">
        <v>24085</v>
      </c>
      <c r="Q92" s="26">
        <f>IFERROR(100*Tabla1[[#This Row],[Sur Occidente - Atenciones]]/Tabla1[[#Totals],[Sur Occidente - Atenciones]],0)</f>
        <v>0.14126341793573546</v>
      </c>
      <c r="R92" s="27">
        <f>IFERROR(100*Tabla1[[#This Row],[Norte - Atenciones]]/Tabla1[[#Totals],[Norte - Atenciones]],0)</f>
        <v>0.15763597142127794</v>
      </c>
      <c r="S92" s="27">
        <f>IFERROR(100*Tabla1[[#This Row],[Centro Oriente - Atenciones]]/Tabla1[[#Totals],[Centro Oriente - Atenciones]],0)</f>
        <v>0.11770665657717071</v>
      </c>
      <c r="T92" s="30">
        <f>IFERROR(100*Tabla1[[#This Row],[Sur - Atenciones]]/Tabla1[[#Totals],[Sur - Atenciones]],0)</f>
        <v>0.15812183858205464</v>
      </c>
      <c r="U92" s="31">
        <f>IFERROR(100*Tabla1[[#This Row],[ATENCIONES]]/Tabla1[[#Totals],[ATENCIONES]],0)</f>
        <v>0.15024456664953914</v>
      </c>
    </row>
    <row r="93" spans="1:21" x14ac:dyDescent="0.25">
      <c r="A93" s="46" t="s">
        <v>37</v>
      </c>
      <c r="B93" s="47" t="s">
        <v>44</v>
      </c>
      <c r="C93" s="48">
        <v>5663</v>
      </c>
      <c r="D93" s="48">
        <v>5314</v>
      </c>
      <c r="E93" s="49">
        <v>7593</v>
      </c>
      <c r="F93" s="50">
        <v>5960</v>
      </c>
      <c r="G93" s="48">
        <v>2401</v>
      </c>
      <c r="H93" s="48">
        <v>2185</v>
      </c>
      <c r="I93" s="49">
        <v>3592</v>
      </c>
      <c r="J93" s="50">
        <v>3403</v>
      </c>
      <c r="K93" s="48">
        <v>1645</v>
      </c>
      <c r="L93" s="48">
        <v>1497</v>
      </c>
      <c r="M93" s="49">
        <v>4843</v>
      </c>
      <c r="N93" s="50">
        <v>4257</v>
      </c>
      <c r="O93" s="48">
        <v>25737</v>
      </c>
      <c r="P93" s="48">
        <v>22289</v>
      </c>
      <c r="Q93" s="26">
        <f>IFERROR(100*Tabla1[[#This Row],[Sur Occidente - Atenciones]]/Tabla1[[#Totals],[Sur Occidente - Atenciones]],0)</f>
        <v>0.139174449507667</v>
      </c>
      <c r="R93" s="27">
        <f>IFERROR(100*Tabla1[[#This Row],[Norte - Atenciones]]/Tabla1[[#Totals],[Norte - Atenciones]],0)</f>
        <v>5.6891008650685089E-2</v>
      </c>
      <c r="S93" s="27">
        <f>IFERROR(100*Tabla1[[#This Row],[Centro Oriente - Atenciones]]/Tabla1[[#Totals],[Centro Oriente - Atenciones]],0)</f>
        <v>8.923703266238929E-2</v>
      </c>
      <c r="T93" s="30">
        <f>IFERROR(100*Tabla1[[#This Row],[Sur - Atenciones]]/Tabla1[[#Totals],[Sur - Atenciones]],0)</f>
        <v>0.29276991968388671</v>
      </c>
      <c r="U93" s="31">
        <f>IFERROR(100*Tabla1[[#This Row],[ATENCIONES]]/Tabla1[[#Totals],[ATENCIONES]],0)</f>
        <v>0.10025263570711647</v>
      </c>
    </row>
    <row r="94" spans="1:21" ht="30" x14ac:dyDescent="0.25">
      <c r="A94" s="46" t="s">
        <v>204</v>
      </c>
      <c r="B94" s="47" t="s">
        <v>207</v>
      </c>
      <c r="C94" s="48">
        <v>5333</v>
      </c>
      <c r="D94" s="48">
        <v>1809</v>
      </c>
      <c r="E94" s="49">
        <v>16620</v>
      </c>
      <c r="F94" s="50">
        <v>7842</v>
      </c>
      <c r="G94" s="48">
        <v>7048</v>
      </c>
      <c r="H94" s="48">
        <v>2963</v>
      </c>
      <c r="I94" s="49">
        <v>6098</v>
      </c>
      <c r="J94" s="50">
        <v>2073</v>
      </c>
      <c r="K94" s="48">
        <v>524</v>
      </c>
      <c r="L94" s="48">
        <v>318</v>
      </c>
      <c r="M94" s="49">
        <v>2340</v>
      </c>
      <c r="N94" s="50">
        <v>1044</v>
      </c>
      <c r="O94" s="48">
        <v>37963</v>
      </c>
      <c r="P94" s="48">
        <v>15516</v>
      </c>
      <c r="Q94" s="26">
        <f>IFERROR(100*Tabla1[[#This Row],[Sur Occidente - Atenciones]]/Tabla1[[#Totals],[Sur Occidente - Atenciones]],0)</f>
        <v>0.13106433678693064</v>
      </c>
      <c r="R94" s="27">
        <f>IFERROR(100*Tabla1[[#This Row],[Norte - Atenciones]]/Tabla1[[#Totals],[Norte - Atenciones]],0)</f>
        <v>0.12452634844914871</v>
      </c>
      <c r="S94" s="27">
        <f>IFERROR(100*Tabla1[[#This Row],[Centro Oriente - Atenciones]]/Tabla1[[#Totals],[Centro Oriente - Atenciones]],0)</f>
        <v>0.26195027330467291</v>
      </c>
      <c r="T94" s="30">
        <f>IFERROR(100*Tabla1[[#This Row],[Sur - Atenciones]]/Tabla1[[#Totals],[Sur - Atenciones]],0)</f>
        <v>0.4970242122027676</v>
      </c>
      <c r="U94" s="31">
        <f>IFERROR(100*Tabla1[[#This Row],[ATENCIONES]]/Tabla1[[#Totals],[ATENCIONES]],0)</f>
        <v>0.14787624079532433</v>
      </c>
    </row>
    <row r="95" spans="1:21" x14ac:dyDescent="0.25">
      <c r="A95" s="46" t="s">
        <v>117</v>
      </c>
      <c r="B95" s="47" t="s">
        <v>122</v>
      </c>
      <c r="C95" s="48">
        <v>5072</v>
      </c>
      <c r="D95" s="48">
        <v>3865</v>
      </c>
      <c r="E95" s="49">
        <v>77671</v>
      </c>
      <c r="F95" s="50">
        <v>43268</v>
      </c>
      <c r="G95" s="48">
        <v>7093</v>
      </c>
      <c r="H95" s="48">
        <v>3847</v>
      </c>
      <c r="I95" s="49">
        <v>3297</v>
      </c>
      <c r="J95" s="50">
        <v>2005</v>
      </c>
      <c r="K95" s="48">
        <v>2595</v>
      </c>
      <c r="L95" s="48">
        <v>1686</v>
      </c>
      <c r="M95" s="49">
        <v>2645</v>
      </c>
      <c r="N95" s="50">
        <v>2107</v>
      </c>
      <c r="O95" s="48">
        <v>98373</v>
      </c>
      <c r="P95" s="48">
        <v>54948</v>
      </c>
      <c r="Q95" s="26">
        <f>IFERROR(100*Tabla1[[#This Row],[Sur Occidente - Atenciones]]/Tabla1[[#Totals],[Sur Occidente - Atenciones]],0)</f>
        <v>0.12464997490780276</v>
      </c>
      <c r="R95" s="27">
        <f>IFERROR(100*Tabla1[[#This Row],[Norte - Atenciones]]/Tabla1[[#Totals],[Norte - Atenciones]],0)</f>
        <v>0.58195463359770327</v>
      </c>
      <c r="S95" s="27">
        <f>IFERROR(100*Tabla1[[#This Row],[Centro Oriente - Atenciones]]/Tabla1[[#Totals],[Centro Oriente - Atenciones]],0)</f>
        <v>0.26362277079313917</v>
      </c>
      <c r="T95" s="30">
        <f>IFERROR(100*Tabla1[[#This Row],[Sur - Atenciones]]/Tabla1[[#Totals],[Sur - Atenciones]],0)</f>
        <v>0.26872561948713103</v>
      </c>
      <c r="U95" s="31">
        <f>IFERROR(100*Tabla1[[#This Row],[ATENCIONES]]/Tabla1[[#Totals],[ATENCIONES]],0)</f>
        <v>0.38318966983005665</v>
      </c>
    </row>
    <row r="96" spans="1:21" x14ac:dyDescent="0.25">
      <c r="A96" s="46" t="s">
        <v>156</v>
      </c>
      <c r="B96" s="47" t="s">
        <v>164</v>
      </c>
      <c r="C96" s="48">
        <v>5008</v>
      </c>
      <c r="D96" s="48">
        <v>2789</v>
      </c>
      <c r="E96" s="49">
        <v>23560</v>
      </c>
      <c r="F96" s="50">
        <v>9264</v>
      </c>
      <c r="G96" s="48">
        <v>8857</v>
      </c>
      <c r="H96" s="48">
        <v>2534</v>
      </c>
      <c r="I96" s="49">
        <v>2037</v>
      </c>
      <c r="J96" s="50">
        <v>701</v>
      </c>
      <c r="K96" s="48">
        <v>2650</v>
      </c>
      <c r="L96" s="48">
        <v>1674</v>
      </c>
      <c r="M96" s="49">
        <v>3310</v>
      </c>
      <c r="N96" s="50">
        <v>1843</v>
      </c>
      <c r="O96" s="48">
        <v>45422</v>
      </c>
      <c r="P96" s="48">
        <v>17981</v>
      </c>
      <c r="Q96" s="26">
        <f>IFERROR(100*Tabla1[[#This Row],[Sur Occidente - Atenciones]]/Tabla1[[#Totals],[Sur Occidente - Atenciones]],0)</f>
        <v>0.12307710456196298</v>
      </c>
      <c r="R96" s="27">
        <f>IFERROR(100*Tabla1[[#This Row],[Norte - Atenciones]]/Tabla1[[#Totals],[Norte - Atenciones]],0)</f>
        <v>0.17652471537075473</v>
      </c>
      <c r="S96" s="27">
        <f>IFERROR(100*Tabla1[[#This Row],[Centro Oriente - Atenciones]]/Tabla1[[#Totals],[Centro Oriente - Atenciones]],0)</f>
        <v>0.32918467234101706</v>
      </c>
      <c r="T96" s="30">
        <f>IFERROR(100*Tabla1[[#This Row],[Sur - Atenciones]]/Tabla1[[#Totals],[Sur - Atenciones]],0)</f>
        <v>0.16602793051115736</v>
      </c>
      <c r="U96" s="31">
        <f>IFERROR(100*Tabla1[[#This Row],[ATENCIONES]]/Tabla1[[#Totals],[ATENCIONES]],0)</f>
        <v>0.17693108051010778</v>
      </c>
    </row>
    <row r="97" spans="1:21" ht="30" x14ac:dyDescent="0.25">
      <c r="A97" s="46" t="s">
        <v>236</v>
      </c>
      <c r="B97" s="47" t="s">
        <v>252</v>
      </c>
      <c r="C97" s="48">
        <v>4885</v>
      </c>
      <c r="D97" s="48">
        <v>2437</v>
      </c>
      <c r="E97" s="49">
        <v>3934</v>
      </c>
      <c r="F97" s="50">
        <v>1264</v>
      </c>
      <c r="G97" s="48">
        <v>602</v>
      </c>
      <c r="H97" s="48">
        <v>289</v>
      </c>
      <c r="I97" s="49">
        <v>454</v>
      </c>
      <c r="J97" s="50">
        <v>225</v>
      </c>
      <c r="K97" s="48">
        <v>586</v>
      </c>
      <c r="L97" s="48">
        <v>249</v>
      </c>
      <c r="M97" s="49">
        <v>804</v>
      </c>
      <c r="N97" s="50">
        <v>351</v>
      </c>
      <c r="O97" s="48">
        <v>11265</v>
      </c>
      <c r="P97" s="48">
        <v>4634</v>
      </c>
      <c r="Q97" s="26">
        <f>IFERROR(100*Tabla1[[#This Row],[Sur Occidente - Atenciones]]/Tabla1[[#Totals],[Sur Occidente - Atenciones]],0)</f>
        <v>0.12005424436605215</v>
      </c>
      <c r="R97" s="27">
        <f>IFERROR(100*Tabla1[[#This Row],[Norte - Atenciones]]/Tabla1[[#Totals],[Norte - Atenciones]],0)</f>
        <v>2.9475731335676957E-2</v>
      </c>
      <c r="S97" s="27">
        <f>IFERROR(100*Tabla1[[#This Row],[Centro Oriente - Atenciones]]/Tabla1[[#Totals],[Centro Oriente - Atenciones]],0)</f>
        <v>2.237429973459323E-2</v>
      </c>
      <c r="T97" s="30">
        <f>IFERROR(100*Tabla1[[#This Row],[Sur - Atenciones]]/Tabla1[[#Totals],[Sur - Atenciones]],0)</f>
        <v>3.7003770472295264E-2</v>
      </c>
      <c r="U97" s="31">
        <f>IFERROR(100*Tabla1[[#This Row],[ATENCIONES]]/Tabla1[[#Totals],[ATENCIONES]],0)</f>
        <v>4.3880247940345299E-2</v>
      </c>
    </row>
    <row r="98" spans="1:21" x14ac:dyDescent="0.25">
      <c r="A98" s="46" t="s">
        <v>105</v>
      </c>
      <c r="B98" s="47" t="s">
        <v>108</v>
      </c>
      <c r="C98" s="48">
        <v>4814</v>
      </c>
      <c r="D98" s="48">
        <v>1198</v>
      </c>
      <c r="E98" s="49">
        <v>48751</v>
      </c>
      <c r="F98" s="50">
        <v>6567</v>
      </c>
      <c r="G98" s="48">
        <v>12331</v>
      </c>
      <c r="H98" s="48">
        <v>2904</v>
      </c>
      <c r="I98" s="49">
        <v>1137</v>
      </c>
      <c r="J98" s="50">
        <v>495</v>
      </c>
      <c r="K98" s="48">
        <v>5412</v>
      </c>
      <c r="L98" s="48">
        <v>1512</v>
      </c>
      <c r="M98" s="49">
        <v>2206</v>
      </c>
      <c r="N98" s="50">
        <v>840</v>
      </c>
      <c r="O98" s="48">
        <v>74651</v>
      </c>
      <c r="P98" s="48">
        <v>11795</v>
      </c>
      <c r="Q98" s="26">
        <f>IFERROR(100*Tabla1[[#This Row],[Sur Occidente - Atenciones]]/Tabla1[[#Totals],[Sur Occidente - Atenciones]],0)</f>
        <v>0.11830934132613614</v>
      </c>
      <c r="R98" s="27">
        <f>IFERROR(100*Tabla1[[#This Row],[Norte - Atenciones]]/Tabla1[[#Totals],[Norte - Atenciones]],0)</f>
        <v>0.36526979622409439</v>
      </c>
      <c r="S98" s="27">
        <f>IFERROR(100*Tabla1[[#This Row],[Centro Oriente - Atenciones]]/Tabla1[[#Totals],[Centro Oriente - Atenciones]],0)</f>
        <v>0.4583014784506132</v>
      </c>
      <c r="T98" s="30">
        <f>IFERROR(100*Tabla1[[#This Row],[Sur - Atenciones]]/Tabla1[[#Totals],[Sur - Atenciones]],0)</f>
        <v>9.2672438385461922E-2</v>
      </c>
      <c r="U98" s="31">
        <f>IFERROR(100*Tabla1[[#This Row],[ATENCIONES]]/Tabla1[[#Totals],[ATENCIONES]],0)</f>
        <v>0.2907860087878133</v>
      </c>
    </row>
    <row r="99" spans="1:21" x14ac:dyDescent="0.25">
      <c r="A99" s="46" t="s">
        <v>37</v>
      </c>
      <c r="B99" s="47" t="s">
        <v>42</v>
      </c>
      <c r="C99" s="48">
        <v>4805</v>
      </c>
      <c r="D99" s="48">
        <v>4096</v>
      </c>
      <c r="E99" s="49">
        <v>21123</v>
      </c>
      <c r="F99" s="50">
        <v>13573</v>
      </c>
      <c r="G99" s="48">
        <v>2647</v>
      </c>
      <c r="H99" s="48">
        <v>1874</v>
      </c>
      <c r="I99" s="49">
        <v>1433</v>
      </c>
      <c r="J99" s="50">
        <v>1250</v>
      </c>
      <c r="K99" s="48">
        <v>2757</v>
      </c>
      <c r="L99" s="48">
        <v>2324</v>
      </c>
      <c r="M99" s="49">
        <v>2879</v>
      </c>
      <c r="N99" s="50">
        <v>2289</v>
      </c>
      <c r="O99" s="48">
        <v>35644</v>
      </c>
      <c r="P99" s="48">
        <v>24292</v>
      </c>
      <c r="Q99" s="26">
        <f>IFERROR(100*Tabla1[[#This Row],[Sur Occidente - Atenciones]]/Tabla1[[#Totals],[Sur Occidente - Atenciones]],0)</f>
        <v>0.11808815643375242</v>
      </c>
      <c r="R99" s="27">
        <f>IFERROR(100*Tabla1[[#This Row],[Norte - Atenciones]]/Tabla1[[#Totals],[Norte - Atenciones]],0)</f>
        <v>0.15826534646759136</v>
      </c>
      <c r="S99" s="27">
        <f>IFERROR(100*Tabla1[[#This Row],[Centro Oriente - Atenciones]]/Tabla1[[#Totals],[Centro Oriente - Atenciones]],0)</f>
        <v>9.8380018932671565E-2</v>
      </c>
      <c r="T99" s="30">
        <f>IFERROR(100*Tabla1[[#This Row],[Sur - Atenciones]]/Tabla1[[#Totals],[Sur - Atenciones]],0)</f>
        <v>0.11679824468457954</v>
      </c>
      <c r="U99" s="31">
        <f>IFERROR(100*Tabla1[[#This Row],[ATENCIONES]]/Tabla1[[#Totals],[ATENCIONES]],0)</f>
        <v>0.13884310320334381</v>
      </c>
    </row>
    <row r="100" spans="1:21" x14ac:dyDescent="0.25">
      <c r="A100" s="46" t="s">
        <v>176</v>
      </c>
      <c r="B100" s="47" t="s">
        <v>184</v>
      </c>
      <c r="C100" s="48">
        <v>4602</v>
      </c>
      <c r="D100" s="48">
        <v>2474</v>
      </c>
      <c r="E100" s="49">
        <v>51707</v>
      </c>
      <c r="F100" s="50">
        <v>18392</v>
      </c>
      <c r="G100" s="48">
        <v>10854</v>
      </c>
      <c r="H100" s="48">
        <v>4544</v>
      </c>
      <c r="I100" s="49">
        <v>1094</v>
      </c>
      <c r="J100" s="50">
        <v>650</v>
      </c>
      <c r="K100" s="48">
        <v>20277</v>
      </c>
      <c r="L100" s="48">
        <v>6994</v>
      </c>
      <c r="M100" s="49">
        <v>2949</v>
      </c>
      <c r="N100" s="50">
        <v>1584</v>
      </c>
      <c r="O100" s="48">
        <v>91483</v>
      </c>
      <c r="P100" s="48">
        <v>31390</v>
      </c>
      <c r="Q100" s="26">
        <f>IFERROR(100*Tabla1[[#This Row],[Sur Occidente - Atenciones]]/Tabla1[[#Totals],[Sur Occidente - Atenciones]],0)</f>
        <v>0.11309920830554186</v>
      </c>
      <c r="R100" s="27">
        <f>IFERROR(100*Tabla1[[#This Row],[Norte - Atenciones]]/Tabla1[[#Totals],[Norte - Atenciones]],0)</f>
        <v>0.38741780380626545</v>
      </c>
      <c r="S100" s="27">
        <f>IFERROR(100*Tabla1[[#This Row],[Centro Oriente - Atenciones]]/Tabla1[[#Totals],[Centro Oriente - Atenciones]],0)</f>
        <v>0.40340639421806468</v>
      </c>
      <c r="T100" s="30">
        <f>IFERROR(100*Tabla1[[#This Row],[Sur - Atenciones]]/Tabla1[[#Totals],[Sur - Atenciones]],0)</f>
        <v>8.9167675983900921E-2</v>
      </c>
      <c r="U100" s="31">
        <f>IFERROR(100*Tabla1[[#This Row],[ATENCIONES]]/Tabla1[[#Totals],[ATENCIONES]],0)</f>
        <v>0.35635124033081306</v>
      </c>
    </row>
    <row r="101" spans="1:21" x14ac:dyDescent="0.25">
      <c r="A101" s="46" t="s">
        <v>156</v>
      </c>
      <c r="B101" s="47" t="s">
        <v>163</v>
      </c>
      <c r="C101" s="48">
        <v>4599</v>
      </c>
      <c r="D101" s="48">
        <v>3156</v>
      </c>
      <c r="E101" s="49">
        <v>34632</v>
      </c>
      <c r="F101" s="50">
        <v>17998</v>
      </c>
      <c r="G101" s="48">
        <v>4328</v>
      </c>
      <c r="H101" s="48">
        <v>1759</v>
      </c>
      <c r="I101" s="49">
        <v>1572</v>
      </c>
      <c r="J101" s="50">
        <v>657</v>
      </c>
      <c r="K101" s="48">
        <v>4108</v>
      </c>
      <c r="L101" s="48">
        <v>2958</v>
      </c>
      <c r="M101" s="49">
        <v>2563</v>
      </c>
      <c r="N101" s="50">
        <v>1688</v>
      </c>
      <c r="O101" s="48">
        <v>51802</v>
      </c>
      <c r="P101" s="48">
        <v>26541</v>
      </c>
      <c r="Q101" s="26">
        <f>IFERROR(100*Tabla1[[#This Row],[Sur Occidente - Atenciones]]/Tabla1[[#Totals],[Sur Occidente - Atenciones]],0)</f>
        <v>0.11302548000808062</v>
      </c>
      <c r="R101" s="27">
        <f>IFERROR(100*Tabla1[[#This Row],[Norte - Atenciones]]/Tabla1[[#Totals],[Norte - Atenciones]],0)</f>
        <v>0.25948234052291924</v>
      </c>
      <c r="S101" s="27">
        <f>IFERROR(100*Tabla1[[#This Row],[Centro Oriente - Atenciones]]/Tabla1[[#Totals],[Centro Oriente - Atenciones]],0)</f>
        <v>0.1608570917796005</v>
      </c>
      <c r="T101" s="30">
        <f>IFERROR(100*Tabla1[[#This Row],[Sur - Atenciones]]/Tabla1[[#Totals],[Sur - Atenciones]],0)</f>
        <v>0.12812759291288139</v>
      </c>
      <c r="U101" s="31">
        <f>IFERROR(100*Tabla1[[#This Row],[ATENCIONES]]/Tabla1[[#Totals],[ATENCIONES]],0)</f>
        <v>0.20178292088821723</v>
      </c>
    </row>
    <row r="102" spans="1:21" ht="30" x14ac:dyDescent="0.25">
      <c r="A102" s="46" t="s">
        <v>58</v>
      </c>
      <c r="B102" s="47" t="s">
        <v>62</v>
      </c>
      <c r="C102" s="48">
        <v>4525</v>
      </c>
      <c r="D102" s="48">
        <v>1521</v>
      </c>
      <c r="E102" s="49">
        <v>41036</v>
      </c>
      <c r="F102" s="50">
        <v>8905</v>
      </c>
      <c r="G102" s="48">
        <v>33209</v>
      </c>
      <c r="H102" s="48">
        <v>4582</v>
      </c>
      <c r="I102" s="49">
        <v>281</v>
      </c>
      <c r="J102" s="50">
        <v>170</v>
      </c>
      <c r="K102" s="48">
        <v>1964</v>
      </c>
      <c r="L102" s="48">
        <v>949</v>
      </c>
      <c r="M102" s="49">
        <v>2002</v>
      </c>
      <c r="N102" s="50">
        <v>679</v>
      </c>
      <c r="O102" s="48">
        <v>83017</v>
      </c>
      <c r="P102" s="48">
        <v>14420</v>
      </c>
      <c r="Q102" s="26">
        <f>IFERROR(100*Tabla1[[#This Row],[Sur Occidente - Atenciones]]/Tabla1[[#Totals],[Sur Occidente - Atenciones]],0)</f>
        <v>0.11120684867070338</v>
      </c>
      <c r="R102" s="27">
        <f>IFERROR(100*Tabla1[[#This Row],[Norte - Atenciones]]/Tabla1[[#Totals],[Norte - Atenciones]],0)</f>
        <v>0.30746469524423986</v>
      </c>
      <c r="S102" s="27">
        <f>IFERROR(100*Tabla1[[#This Row],[Centro Oriente - Atenciones]]/Tabla1[[#Totals],[Centro Oriente - Atenciones]],0)</f>
        <v>1.2342659798772535</v>
      </c>
      <c r="T102" s="30">
        <f>IFERROR(100*Tabla1[[#This Row],[Sur - Atenciones]]/Tabla1[[#Totals],[Sur - Atenciones]],0)</f>
        <v>2.2903214763689356E-2</v>
      </c>
      <c r="U102" s="31">
        <f>IFERROR(100*Tabla1[[#This Row],[ATENCIONES]]/Tabla1[[#Totals],[ATENCIONES]],0)</f>
        <v>0.32337386091998632</v>
      </c>
    </row>
    <row r="103" spans="1:21" ht="30" x14ac:dyDescent="0.25">
      <c r="A103" s="46" t="s">
        <v>236</v>
      </c>
      <c r="B103" s="47" t="s">
        <v>247</v>
      </c>
      <c r="C103" s="48">
        <v>4514</v>
      </c>
      <c r="D103" s="48">
        <v>3528</v>
      </c>
      <c r="E103" s="49">
        <v>16991</v>
      </c>
      <c r="F103" s="50">
        <v>11073</v>
      </c>
      <c r="G103" s="48">
        <v>2131</v>
      </c>
      <c r="H103" s="48">
        <v>1374</v>
      </c>
      <c r="I103" s="49">
        <v>1535</v>
      </c>
      <c r="J103" s="50">
        <v>1108</v>
      </c>
      <c r="K103" s="48">
        <v>1232</v>
      </c>
      <c r="L103" s="48">
        <v>822</v>
      </c>
      <c r="M103" s="49">
        <v>4491</v>
      </c>
      <c r="N103" s="50">
        <v>3003</v>
      </c>
      <c r="O103" s="48">
        <v>30894</v>
      </c>
      <c r="P103" s="48">
        <v>20570</v>
      </c>
      <c r="Q103" s="26">
        <f>IFERROR(100*Tabla1[[#This Row],[Sur Occidente - Atenciones]]/Tabla1[[#Totals],[Sur Occidente - Atenciones]],0)</f>
        <v>0.11093651158001216</v>
      </c>
      <c r="R103" s="27">
        <f>IFERROR(100*Tabla1[[#This Row],[Norte - Atenciones]]/Tabla1[[#Totals],[Norte - Atenciones]],0)</f>
        <v>0.12730608823703282</v>
      </c>
      <c r="S103" s="27">
        <f>IFERROR(100*Tabla1[[#This Row],[Centro Oriente - Atenciones]]/Tabla1[[#Totals],[Centro Oriente - Atenciones]],0)</f>
        <v>7.920204773159166E-2</v>
      </c>
      <c r="T103" s="30">
        <f>IFERROR(100*Tabla1[[#This Row],[Sur - Atenciones]]/Tabla1[[#Totals],[Sur - Atenciones]],0)</f>
        <v>0.12511186712549169</v>
      </c>
      <c r="U103" s="31">
        <f>IFERROR(100*Tabla1[[#This Row],[ATENCIONES]]/Tabla1[[#Totals],[ATENCIONES]],0)</f>
        <v>0.12034055746729051</v>
      </c>
    </row>
    <row r="104" spans="1:21" ht="30" x14ac:dyDescent="0.25">
      <c r="A104" s="46" t="s">
        <v>77</v>
      </c>
      <c r="B104" s="47" t="s">
        <v>79</v>
      </c>
      <c r="C104" s="48">
        <v>4266</v>
      </c>
      <c r="D104" s="48">
        <v>2790</v>
      </c>
      <c r="E104" s="49">
        <v>13001</v>
      </c>
      <c r="F104" s="50">
        <v>6842</v>
      </c>
      <c r="G104" s="48">
        <v>5223</v>
      </c>
      <c r="H104" s="48">
        <v>1731</v>
      </c>
      <c r="I104" s="49">
        <v>1645</v>
      </c>
      <c r="J104" s="50">
        <v>775</v>
      </c>
      <c r="K104" s="48">
        <v>3242</v>
      </c>
      <c r="L104" s="48">
        <v>2386</v>
      </c>
      <c r="M104" s="49">
        <v>5222</v>
      </c>
      <c r="N104" s="50">
        <v>3951</v>
      </c>
      <c r="O104" s="48">
        <v>32599</v>
      </c>
      <c r="P104" s="48">
        <v>17586</v>
      </c>
      <c r="Q104" s="26">
        <f>IFERROR(100*Tabla1[[#This Row],[Sur Occidente - Atenciones]]/Tabla1[[#Totals],[Sur Occidente - Atenciones]],0)</f>
        <v>0.10484163898988301</v>
      </c>
      <c r="R104" s="27">
        <f>IFERROR(100*Tabla1[[#This Row],[Norte - Atenciones]]/Tabla1[[#Totals],[Norte - Atenciones]],0)</f>
        <v>9.7410773537146958E-2</v>
      </c>
      <c r="S104" s="27">
        <f>IFERROR(100*Tabla1[[#This Row],[Centro Oriente - Atenciones]]/Tabla1[[#Totals],[Centro Oriente - Atenciones]],0)</f>
        <v>0.19412120849465192</v>
      </c>
      <c r="T104" s="30">
        <f>IFERROR(100*Tabla1[[#This Row],[Sur - Atenciones]]/Tabla1[[#Totals],[Sur - Atenciones]],0)</f>
        <v>0.1340775383852989</v>
      </c>
      <c r="U104" s="31">
        <f>IFERROR(100*Tabla1[[#This Row],[ATENCIONES]]/Tabla1[[#Totals],[ATENCIONES]],0)</f>
        <v>0.126981997568337</v>
      </c>
    </row>
    <row r="105" spans="1:21" x14ac:dyDescent="0.25">
      <c r="A105" s="46" t="s">
        <v>93</v>
      </c>
      <c r="B105" s="47" t="s">
        <v>103</v>
      </c>
      <c r="C105" s="48">
        <v>4245</v>
      </c>
      <c r="D105" s="48">
        <v>1862</v>
      </c>
      <c r="E105" s="49">
        <v>14068</v>
      </c>
      <c r="F105" s="50">
        <v>4839</v>
      </c>
      <c r="G105" s="48">
        <v>2422</v>
      </c>
      <c r="H105" s="48">
        <v>1115</v>
      </c>
      <c r="I105" s="49">
        <v>1348</v>
      </c>
      <c r="J105" s="50">
        <v>591</v>
      </c>
      <c r="K105" s="48">
        <v>4012</v>
      </c>
      <c r="L105" s="48">
        <v>1288</v>
      </c>
      <c r="M105" s="49">
        <v>1200</v>
      </c>
      <c r="N105" s="50">
        <v>731</v>
      </c>
      <c r="O105" s="48">
        <v>27295</v>
      </c>
      <c r="P105" s="48">
        <v>9672</v>
      </c>
      <c r="Q105" s="26">
        <f>IFERROR(100*Tabla1[[#This Row],[Sur Occidente - Atenciones]]/Tabla1[[#Totals],[Sur Occidente - Atenciones]],0)</f>
        <v>0.10432554090765432</v>
      </c>
      <c r="R105" s="27">
        <f>IFERROR(100*Tabla1[[#This Row],[Norte - Atenciones]]/Tabla1[[#Totals],[Norte - Atenciones]],0)</f>
        <v>0.105405335137342</v>
      </c>
      <c r="S105" s="27">
        <f>IFERROR(100*Tabla1[[#This Row],[Centro Oriente - Atenciones]]/Tabla1[[#Totals],[Centro Oriente - Atenciones]],0)</f>
        <v>9.0017531490340211E-2</v>
      </c>
      <c r="T105" s="30">
        <f>IFERROR(100*Tabla1[[#This Row],[Sur - Atenciones]]/Tabla1[[#Totals],[Sur - Atenciones]],0)</f>
        <v>0.1098702259838194</v>
      </c>
      <c r="U105" s="31">
        <f>IFERROR(100*Tabla1[[#This Row],[ATENCIONES]]/Tabla1[[#Totals],[ATENCIONES]],0)</f>
        <v>0.10632147070854193</v>
      </c>
    </row>
    <row r="106" spans="1:21" x14ac:dyDescent="0.25">
      <c r="A106" s="46" t="s">
        <v>37</v>
      </c>
      <c r="B106" s="47" t="s">
        <v>43</v>
      </c>
      <c r="C106" s="48">
        <v>4229</v>
      </c>
      <c r="D106" s="48">
        <v>3097</v>
      </c>
      <c r="E106" s="49">
        <v>11906</v>
      </c>
      <c r="F106" s="50">
        <v>7081</v>
      </c>
      <c r="G106" s="48">
        <v>3020</v>
      </c>
      <c r="H106" s="48">
        <v>2102</v>
      </c>
      <c r="I106" s="49">
        <v>1315</v>
      </c>
      <c r="J106" s="50">
        <v>985</v>
      </c>
      <c r="K106" s="48">
        <v>3937</v>
      </c>
      <c r="L106" s="48">
        <v>2714</v>
      </c>
      <c r="M106" s="49">
        <v>2769</v>
      </c>
      <c r="N106" s="50">
        <v>2042</v>
      </c>
      <c r="O106" s="48">
        <v>27176</v>
      </c>
      <c r="P106" s="48">
        <v>17131</v>
      </c>
      <c r="Q106" s="26">
        <f>IFERROR(100*Tabla1[[#This Row],[Sur Occidente - Atenciones]]/Tabla1[[#Totals],[Sur Occidente - Atenciones]],0)</f>
        <v>0.10393232332119438</v>
      </c>
      <c r="R106" s="27">
        <f>IFERROR(100*Tabla1[[#This Row],[Norte - Atenciones]]/Tabla1[[#Totals],[Norte - Atenciones]],0)</f>
        <v>8.9206420254847443E-2</v>
      </c>
      <c r="S106" s="27">
        <f>IFERROR(100*Tabla1[[#This Row],[Centro Oriente - Atenciones]]/Tabla1[[#Totals],[Centro Oriente - Atenciones]],0)</f>
        <v>0.11224316478151422</v>
      </c>
      <c r="T106" s="30">
        <f>IFERROR(100*Tabla1[[#This Row],[Sur - Atenciones]]/Tabla1[[#Totals],[Sur - Atenciones]],0)</f>
        <v>0.10718052460587724</v>
      </c>
      <c r="U106" s="31">
        <f>IFERROR(100*Tabla1[[#This Row],[ATENCIONES]]/Tabla1[[#Totals],[ATENCIONES]],0)</f>
        <v>0.10585793324694397</v>
      </c>
    </row>
    <row r="107" spans="1:21" x14ac:dyDescent="0.25">
      <c r="A107" s="46" t="s">
        <v>176</v>
      </c>
      <c r="B107" s="47" t="s">
        <v>189</v>
      </c>
      <c r="C107" s="48">
        <v>4186</v>
      </c>
      <c r="D107" s="48">
        <v>2457</v>
      </c>
      <c r="E107" s="49">
        <v>16556</v>
      </c>
      <c r="F107" s="50">
        <v>7570</v>
      </c>
      <c r="G107" s="48">
        <v>2098</v>
      </c>
      <c r="H107" s="48">
        <v>1076</v>
      </c>
      <c r="I107" s="49">
        <v>1514</v>
      </c>
      <c r="J107" s="50">
        <v>1075</v>
      </c>
      <c r="K107" s="48">
        <v>4094</v>
      </c>
      <c r="L107" s="48">
        <v>1970</v>
      </c>
      <c r="M107" s="49">
        <v>1454</v>
      </c>
      <c r="N107" s="50">
        <v>974</v>
      </c>
      <c r="O107" s="48">
        <v>29902</v>
      </c>
      <c r="P107" s="48">
        <v>14303</v>
      </c>
      <c r="Q107" s="26">
        <f>IFERROR(100*Tabla1[[#This Row],[Sur Occidente - Atenciones]]/Tabla1[[#Totals],[Sur Occidente - Atenciones]],0)</f>
        <v>0.10287555105758328</v>
      </c>
      <c r="R107" s="27">
        <f>IFERROR(100*Tabla1[[#This Row],[Norte - Atenciones]]/Tabla1[[#Totals],[Norte - Atenciones]],0)</f>
        <v>0.12404682460433851</v>
      </c>
      <c r="S107" s="27">
        <f>IFERROR(100*Tabla1[[#This Row],[Centro Oriente - Atenciones]]/Tabla1[[#Totals],[Centro Oriente - Atenciones]],0)</f>
        <v>7.7975549573383054E-2</v>
      </c>
      <c r="T107" s="30">
        <f>IFERROR(100*Tabla1[[#This Row],[Sur - Atenciones]]/Tabla1[[#Totals],[Sur - Atenciones]],0)</f>
        <v>0.12340023897589213</v>
      </c>
      <c r="U107" s="31">
        <f>IFERROR(100*Tabla1[[#This Row],[ATENCIONES]]/Tabla1[[#Totals],[ATENCIONES]],0)</f>
        <v>0.11647644686304529</v>
      </c>
    </row>
    <row r="108" spans="1:21" ht="30" x14ac:dyDescent="0.25">
      <c r="A108" s="46" t="s">
        <v>134</v>
      </c>
      <c r="B108" s="47" t="s">
        <v>141</v>
      </c>
      <c r="C108" s="48">
        <v>4110</v>
      </c>
      <c r="D108" s="48">
        <v>2259</v>
      </c>
      <c r="E108" s="49">
        <v>17423</v>
      </c>
      <c r="F108" s="50">
        <v>5379</v>
      </c>
      <c r="G108" s="48">
        <v>4235</v>
      </c>
      <c r="H108" s="48">
        <v>1245</v>
      </c>
      <c r="I108" s="49">
        <v>703</v>
      </c>
      <c r="J108" s="50">
        <v>240</v>
      </c>
      <c r="K108" s="48">
        <v>1249</v>
      </c>
      <c r="L108" s="48">
        <v>760</v>
      </c>
      <c r="M108" s="49">
        <v>750</v>
      </c>
      <c r="N108" s="50">
        <v>394</v>
      </c>
      <c r="O108" s="48">
        <v>28470</v>
      </c>
      <c r="P108" s="48">
        <v>9263</v>
      </c>
      <c r="Q108" s="26">
        <f>IFERROR(100*Tabla1[[#This Row],[Sur Occidente - Atenciones]]/Tabla1[[#Totals],[Sur Occidente - Atenciones]],0)</f>
        <v>0.10100776752189854</v>
      </c>
      <c r="R108" s="27">
        <f>IFERROR(100*Tabla1[[#This Row],[Norte - Atenciones]]/Tabla1[[#Totals],[Norte - Atenciones]],0)</f>
        <v>0.13054287418950167</v>
      </c>
      <c r="S108" s="27">
        <f>IFERROR(100*Tabla1[[#This Row],[Centro Oriente - Atenciones]]/Tabla1[[#Totals],[Centro Oriente - Atenciones]],0)</f>
        <v>0.15740059697010356</v>
      </c>
      <c r="T108" s="30">
        <f>IFERROR(100*Tabla1[[#This Row],[Sur - Atenciones]]/Tabla1[[#Totals],[Sur - Atenciones]],0)</f>
        <v>5.7298789960404335E-2</v>
      </c>
      <c r="U108" s="31">
        <f>IFERROR(100*Tabla1[[#This Row],[ATENCIONES]]/Tabla1[[#Totals],[ATENCIONES]],0)</f>
        <v>0.11089841623272353</v>
      </c>
    </row>
    <row r="109" spans="1:21" x14ac:dyDescent="0.25">
      <c r="A109" s="46" t="s">
        <v>117</v>
      </c>
      <c r="B109" s="47" t="s">
        <v>121</v>
      </c>
      <c r="C109" s="48">
        <v>4044</v>
      </c>
      <c r="D109" s="48">
        <v>3250</v>
      </c>
      <c r="E109" s="49">
        <v>82278</v>
      </c>
      <c r="F109" s="50">
        <v>48713</v>
      </c>
      <c r="G109" s="48">
        <v>3831</v>
      </c>
      <c r="H109" s="48">
        <v>2504</v>
      </c>
      <c r="I109" s="49">
        <v>1234</v>
      </c>
      <c r="J109" s="50">
        <v>1013</v>
      </c>
      <c r="K109" s="48">
        <v>6320</v>
      </c>
      <c r="L109" s="48">
        <v>3402</v>
      </c>
      <c r="M109" s="49">
        <v>3341</v>
      </c>
      <c r="N109" s="50">
        <v>2757</v>
      </c>
      <c r="O109" s="48">
        <v>101048</v>
      </c>
      <c r="P109" s="48">
        <v>59944</v>
      </c>
      <c r="Q109" s="26">
        <f>IFERROR(100*Tabla1[[#This Row],[Sur Occidente - Atenciones]]/Tabla1[[#Totals],[Sur Occidente - Atenciones]],0)</f>
        <v>9.9385744977751253E-2</v>
      </c>
      <c r="R109" s="27">
        <f>IFERROR(100*Tabla1[[#This Row],[Norte - Atenciones]]/Tabla1[[#Totals],[Norte - Atenciones]],0)</f>
        <v>0.61647285786396255</v>
      </c>
      <c r="S109" s="27">
        <f>IFERROR(100*Tabla1[[#This Row],[Centro Oriente - Atenciones]]/Tabla1[[#Totals],[Centro Oriente - Atenciones]],0)</f>
        <v>0.1423852861847619</v>
      </c>
      <c r="T109" s="30">
        <f>IFERROR(100*Tabla1[[#This Row],[Sur - Atenciones]]/Tabla1[[#Totals],[Sur - Atenciones]],0)</f>
        <v>0.10057853031456465</v>
      </c>
      <c r="U109" s="31">
        <f>IFERROR(100*Tabla1[[#This Row],[ATENCIONES]]/Tabla1[[#Totals],[ATENCIONES]],0)</f>
        <v>0.39360952453404457</v>
      </c>
    </row>
    <row r="110" spans="1:21" x14ac:dyDescent="0.25">
      <c r="A110" s="46" t="s">
        <v>134</v>
      </c>
      <c r="B110" s="47" t="s">
        <v>140</v>
      </c>
      <c r="C110" s="48">
        <v>3944</v>
      </c>
      <c r="D110" s="48">
        <v>2323</v>
      </c>
      <c r="E110" s="49">
        <v>19715</v>
      </c>
      <c r="F110" s="50">
        <v>9171</v>
      </c>
      <c r="G110" s="48">
        <v>6956</v>
      </c>
      <c r="H110" s="48">
        <v>2639</v>
      </c>
      <c r="I110" s="49">
        <v>2377</v>
      </c>
      <c r="J110" s="50">
        <v>946</v>
      </c>
      <c r="K110" s="48">
        <v>3369</v>
      </c>
      <c r="L110" s="48">
        <v>2355</v>
      </c>
      <c r="M110" s="49">
        <v>2551</v>
      </c>
      <c r="N110" s="50">
        <v>1614</v>
      </c>
      <c r="O110" s="48">
        <v>38912</v>
      </c>
      <c r="P110" s="48">
        <v>18009</v>
      </c>
      <c r="Q110" s="26">
        <f>IFERROR(100*Tabla1[[#This Row],[Sur Occidente - Atenciones]]/Tabla1[[#Totals],[Sur Occidente - Atenciones]],0)</f>
        <v>9.6928135062376602E-2</v>
      </c>
      <c r="R110" s="27">
        <f>IFERROR(100*Tabla1[[#This Row],[Norte - Atenciones]]/Tabla1[[#Totals],[Norte - Atenciones]],0)</f>
        <v>0.14771582188176696</v>
      </c>
      <c r="S110" s="27">
        <f>IFERROR(100*Tabla1[[#This Row],[Centro Oriente - Atenciones]]/Tabla1[[#Totals],[Centro Oriente - Atenciones]],0)</f>
        <v>0.25853094510603075</v>
      </c>
      <c r="T110" s="30">
        <f>IFERROR(100*Tabla1[[#This Row],[Sur - Atenciones]]/Tabla1[[#Totals],[Sur - Atenciones]],0)</f>
        <v>0.19374000531419788</v>
      </c>
      <c r="U110" s="31">
        <f>IFERROR(100*Tabla1[[#This Row],[ATENCIONES]]/Tabla1[[#Totals],[ATENCIONES]],0)</f>
        <v>0.15157285466974846</v>
      </c>
    </row>
    <row r="111" spans="1:21" x14ac:dyDescent="0.25">
      <c r="A111" s="46" t="s">
        <v>117</v>
      </c>
      <c r="B111" s="47" t="s">
        <v>126</v>
      </c>
      <c r="C111" s="48">
        <v>3880</v>
      </c>
      <c r="D111" s="48">
        <v>3361</v>
      </c>
      <c r="E111" s="49">
        <v>32700</v>
      </c>
      <c r="F111" s="50">
        <v>20631</v>
      </c>
      <c r="G111" s="48">
        <v>2027</v>
      </c>
      <c r="H111" s="48">
        <v>1552</v>
      </c>
      <c r="I111" s="49">
        <v>850</v>
      </c>
      <c r="J111" s="50">
        <v>801</v>
      </c>
      <c r="K111" s="48">
        <v>3352</v>
      </c>
      <c r="L111" s="48">
        <v>2243</v>
      </c>
      <c r="M111" s="49">
        <v>2235</v>
      </c>
      <c r="N111" s="50">
        <v>1808</v>
      </c>
      <c r="O111" s="48">
        <v>45044</v>
      </c>
      <c r="P111" s="48">
        <v>30006</v>
      </c>
      <c r="Q111" s="26">
        <f>IFERROR(100*Tabla1[[#This Row],[Sur Occidente - Atenciones]]/Tabla1[[#Totals],[Sur Occidente - Atenciones]],0)</f>
        <v>9.5355264716536811E-2</v>
      </c>
      <c r="R111" s="27">
        <f>IFERROR(100*Tabla1[[#This Row],[Norte - Atenciones]]/Tabla1[[#Totals],[Norte - Atenciones]],0)</f>
        <v>0.24500671445771136</v>
      </c>
      <c r="S111" s="27">
        <f>IFERROR(100*Tabla1[[#This Row],[Centro Oriente - Atenciones]]/Tabla1[[#Totals],[Centro Oriente - Atenciones]],0)</f>
        <v>7.5336720202691831E-2</v>
      </c>
      <c r="T111" s="30">
        <f>IFERROR(100*Tabla1[[#This Row],[Sur - Atenciones]]/Tabla1[[#Totals],[Sur - Atenciones]],0)</f>
        <v>6.928018700760126E-2</v>
      </c>
      <c r="U111" s="31">
        <f>IFERROR(100*Tabla1[[#This Row],[ATENCIONES]]/Tabla1[[#Totals],[ATENCIONES]],0)</f>
        <v>0.17545866739679661</v>
      </c>
    </row>
    <row r="112" spans="1:21" ht="30" x14ac:dyDescent="0.25">
      <c r="A112" s="46" t="s">
        <v>236</v>
      </c>
      <c r="B112" s="47" t="s">
        <v>248</v>
      </c>
      <c r="C112" s="48">
        <v>3864</v>
      </c>
      <c r="D112" s="48">
        <v>2536</v>
      </c>
      <c r="E112" s="49">
        <v>13128</v>
      </c>
      <c r="F112" s="50">
        <v>5864</v>
      </c>
      <c r="G112" s="48">
        <v>3373</v>
      </c>
      <c r="H112" s="48">
        <v>1245</v>
      </c>
      <c r="I112" s="49">
        <v>1142</v>
      </c>
      <c r="J112" s="50">
        <v>496</v>
      </c>
      <c r="K112" s="48">
        <v>1037</v>
      </c>
      <c r="L112" s="48">
        <v>807</v>
      </c>
      <c r="M112" s="49">
        <v>2115</v>
      </c>
      <c r="N112" s="50">
        <v>1310</v>
      </c>
      <c r="O112" s="48">
        <v>24659</v>
      </c>
      <c r="P112" s="48">
        <v>11494</v>
      </c>
      <c r="Q112" s="26">
        <f>IFERROR(100*Tabla1[[#This Row],[Sur Occidente - Atenciones]]/Tabla1[[#Totals],[Sur Occidente - Atenciones]],0)</f>
        <v>9.4962047130076874E-2</v>
      </c>
      <c r="R112" s="27">
        <f>IFERROR(100*Tabla1[[#This Row],[Norte - Atenciones]]/Tabla1[[#Totals],[Norte - Atenciones]],0)</f>
        <v>9.8362328666692186E-2</v>
      </c>
      <c r="S112" s="27">
        <f>IFERROR(100*Tabla1[[#This Row],[Centro Oriente - Atenciones]]/Tabla1[[#Totals],[Centro Oriente - Atenciones]],0)</f>
        <v>0.12536297841326074</v>
      </c>
      <c r="T112" s="30">
        <f>IFERROR(100*Tabla1[[#This Row],[Sur - Atenciones]]/Tabla1[[#Totals],[Sur - Atenciones]],0)</f>
        <v>9.307996889727134E-2</v>
      </c>
      <c r="U112" s="31">
        <f>IFERROR(100*Tabla1[[#This Row],[ATENCIONES]]/Tabla1[[#Totals],[ATENCIONES]],0)</f>
        <v>9.6053531643229009E-2</v>
      </c>
    </row>
    <row r="113" spans="1:21" x14ac:dyDescent="0.25">
      <c r="A113" s="46" t="s">
        <v>156</v>
      </c>
      <c r="B113" s="47" t="s">
        <v>165</v>
      </c>
      <c r="C113" s="48">
        <v>3775</v>
      </c>
      <c r="D113" s="48">
        <v>2209</v>
      </c>
      <c r="E113" s="49">
        <v>11371</v>
      </c>
      <c r="F113" s="50">
        <v>5911</v>
      </c>
      <c r="G113" s="48">
        <v>5218</v>
      </c>
      <c r="H113" s="48">
        <v>1840</v>
      </c>
      <c r="I113" s="49">
        <v>1878</v>
      </c>
      <c r="J113" s="50">
        <v>669</v>
      </c>
      <c r="K113" s="48">
        <v>728</v>
      </c>
      <c r="L113" s="48">
        <v>608</v>
      </c>
      <c r="M113" s="49">
        <v>2211</v>
      </c>
      <c r="N113" s="50">
        <v>1196</v>
      </c>
      <c r="O113" s="48">
        <v>25181</v>
      </c>
      <c r="P113" s="48">
        <v>11932</v>
      </c>
      <c r="Q113" s="26">
        <f>IFERROR(100*Tabla1[[#This Row],[Sur Occidente - Atenciones]]/Tabla1[[#Totals],[Sur Occidente - Atenciones]],0)</f>
        <v>9.2774774305393423E-2</v>
      </c>
      <c r="R113" s="27">
        <f>IFERROR(100*Tabla1[[#This Row],[Norte - Atenciones]]/Tabla1[[#Totals],[Norte - Atenciones]],0)</f>
        <v>8.5197900614637181E-2</v>
      </c>
      <c r="S113" s="27">
        <f>IFERROR(100*Tabla1[[#This Row],[Centro Oriente - Atenciones]]/Tabla1[[#Totals],[Centro Oriente - Atenciones]],0)</f>
        <v>0.19393537544037789</v>
      </c>
      <c r="T113" s="30">
        <f>IFERROR(100*Tabla1[[#This Row],[Sur - Atenciones]]/Tabla1[[#Totals],[Sur - Atenciones]],0)</f>
        <v>0.15306846023561785</v>
      </c>
      <c r="U113" s="31">
        <f>IFERROR(100*Tabla1[[#This Row],[ATENCIONES]]/Tabla1[[#Totals],[ATENCIONES]],0)</f>
        <v>9.8086864037801591E-2</v>
      </c>
    </row>
    <row r="114" spans="1:21" ht="30" x14ac:dyDescent="0.25">
      <c r="A114" s="46" t="s">
        <v>236</v>
      </c>
      <c r="B114" s="47" t="s">
        <v>249</v>
      </c>
      <c r="C114" s="48">
        <v>3352</v>
      </c>
      <c r="D114" s="48">
        <v>2639</v>
      </c>
      <c r="E114" s="49">
        <v>11487</v>
      </c>
      <c r="F114" s="50">
        <v>7342</v>
      </c>
      <c r="G114" s="48">
        <v>2908</v>
      </c>
      <c r="H114" s="48">
        <v>1613</v>
      </c>
      <c r="I114" s="49">
        <v>1276</v>
      </c>
      <c r="J114" s="50">
        <v>713</v>
      </c>
      <c r="K114" s="48">
        <v>1176</v>
      </c>
      <c r="L114" s="48">
        <v>984</v>
      </c>
      <c r="M114" s="49">
        <v>2492</v>
      </c>
      <c r="N114" s="50">
        <v>1756</v>
      </c>
      <c r="O114" s="48">
        <v>22691</v>
      </c>
      <c r="P114" s="48">
        <v>14451</v>
      </c>
      <c r="Q114" s="26">
        <f>IFERROR(100*Tabla1[[#This Row],[Sur Occidente - Atenciones]]/Tabla1[[#Totals],[Sur Occidente - Atenciones]],0)</f>
        <v>8.2379084363358612E-2</v>
      </c>
      <c r="R114" s="27">
        <f>IFERROR(100*Tabla1[[#This Row],[Norte - Atenciones]]/Tabla1[[#Totals],[Norte - Atenciones]],0)</f>
        <v>8.6067037583355668E-2</v>
      </c>
      <c r="S114" s="27">
        <f>IFERROR(100*Tabla1[[#This Row],[Centro Oriente - Atenciones]]/Tabla1[[#Totals],[Centro Oriente - Atenciones]],0)</f>
        <v>0.10808050436577595</v>
      </c>
      <c r="T114" s="30">
        <f>IFERROR(100*Tabla1[[#This Row],[Sur - Atenciones]]/Tabla1[[#Totals],[Sur - Atenciones]],0)</f>
        <v>0.10400178661376377</v>
      </c>
      <c r="U114" s="31">
        <f>IFERROR(100*Tabla1[[#This Row],[ATENCIONES]]/Tabla1[[#Totals],[ATENCIONES]],0)</f>
        <v>8.8387634799323142E-2</v>
      </c>
    </row>
    <row r="115" spans="1:21" ht="30" x14ac:dyDescent="0.25">
      <c r="A115" s="46" t="s">
        <v>236</v>
      </c>
      <c r="B115" s="47" t="s">
        <v>251</v>
      </c>
      <c r="C115" s="48">
        <v>3253</v>
      </c>
      <c r="D115" s="48">
        <v>1467</v>
      </c>
      <c r="E115" s="49">
        <v>10208</v>
      </c>
      <c r="F115" s="50">
        <v>3181</v>
      </c>
      <c r="G115" s="48">
        <v>1907</v>
      </c>
      <c r="H115" s="48">
        <v>746</v>
      </c>
      <c r="I115" s="49">
        <v>860</v>
      </c>
      <c r="J115" s="50">
        <v>503</v>
      </c>
      <c r="K115" s="48">
        <v>2582</v>
      </c>
      <c r="L115" s="48">
        <v>684</v>
      </c>
      <c r="M115" s="49">
        <v>862</v>
      </c>
      <c r="N115" s="50">
        <v>465</v>
      </c>
      <c r="O115" s="48">
        <v>19672</v>
      </c>
      <c r="P115" s="48">
        <v>6696</v>
      </c>
      <c r="Q115" s="26">
        <f>IFERROR(100*Tabla1[[#This Row],[Sur Occidente - Atenciones]]/Tabla1[[#Totals],[Sur Occidente - Atenciones]],0)</f>
        <v>7.9946050547137701E-2</v>
      </c>
      <c r="R115" s="27">
        <f>IFERROR(100*Tabla1[[#This Row],[Norte - Atenciones]]/Tabla1[[#Totals],[Norte - Atenciones]],0)</f>
        <v>7.6484053247226833E-2</v>
      </c>
      <c r="S115" s="27">
        <f>IFERROR(100*Tabla1[[#This Row],[Centro Oriente - Atenciones]]/Tabla1[[#Totals],[Centro Oriente - Atenciones]],0)</f>
        <v>7.0876726900115108E-2</v>
      </c>
      <c r="T115" s="30">
        <f>IFERROR(100*Tabla1[[#This Row],[Sur - Atenciones]]/Tabla1[[#Totals],[Sur - Atenciones]],0)</f>
        <v>7.0095248031220095E-2</v>
      </c>
      <c r="U115" s="31">
        <f>IFERROR(100*Tabla1[[#This Row],[ATENCIONES]]/Tabla1[[#Totals],[ATENCIONES]],0)</f>
        <v>7.6627806256766337E-2</v>
      </c>
    </row>
    <row r="116" spans="1:21" x14ac:dyDescent="0.25">
      <c r="A116" s="46" t="s">
        <v>37</v>
      </c>
      <c r="B116" s="47" t="s">
        <v>46</v>
      </c>
      <c r="C116" s="48">
        <v>3171</v>
      </c>
      <c r="D116" s="48">
        <v>2827</v>
      </c>
      <c r="E116" s="49">
        <v>6629</v>
      </c>
      <c r="F116" s="50">
        <v>4974</v>
      </c>
      <c r="G116" s="48">
        <v>2150</v>
      </c>
      <c r="H116" s="48">
        <v>1881</v>
      </c>
      <c r="I116" s="49">
        <v>1503</v>
      </c>
      <c r="J116" s="50">
        <v>1370</v>
      </c>
      <c r="K116" s="48">
        <v>1649</v>
      </c>
      <c r="L116" s="48">
        <v>1446</v>
      </c>
      <c r="M116" s="49">
        <v>3401</v>
      </c>
      <c r="N116" s="50">
        <v>2929</v>
      </c>
      <c r="O116" s="48">
        <v>18503</v>
      </c>
      <c r="P116" s="48">
        <v>15002</v>
      </c>
      <c r="Q116" s="26">
        <f>IFERROR(100*Tabla1[[#This Row],[Sur Occidente - Atenciones]]/Tabla1[[#Totals],[Sur Occidente - Atenciones]],0)</f>
        <v>7.793081041653048E-2</v>
      </c>
      <c r="R116" s="27">
        <f>IFERROR(100*Tabla1[[#This Row],[Norte - Atenciones]]/Tabla1[[#Totals],[Norte - Atenciones]],0)</f>
        <v>4.9668180738231454E-2</v>
      </c>
      <c r="S116" s="27">
        <f>IFERROR(100*Tabla1[[#This Row],[Centro Oriente - Atenciones]]/Tabla1[[#Totals],[Centro Oriente - Atenciones]],0)</f>
        <v>7.9908213337832976E-2</v>
      </c>
      <c r="T116" s="30">
        <f>IFERROR(100*Tabla1[[#This Row],[Sur - Atenciones]]/Tabla1[[#Totals],[Sur - Atenciones]],0)</f>
        <v>0.1225036718499114</v>
      </c>
      <c r="U116" s="31">
        <f>IFERROR(100*Tabla1[[#This Row],[ATENCIONES]]/Tabla1[[#Totals],[ATENCIONES]],0)</f>
        <v>7.207423236930395E-2</v>
      </c>
    </row>
    <row r="117" spans="1:21" x14ac:dyDescent="0.25">
      <c r="A117" s="46" t="s">
        <v>58</v>
      </c>
      <c r="B117" s="47" t="s">
        <v>64</v>
      </c>
      <c r="C117" s="48">
        <v>3113</v>
      </c>
      <c r="D117" s="48">
        <v>2290</v>
      </c>
      <c r="E117" s="49">
        <v>28917</v>
      </c>
      <c r="F117" s="50">
        <v>14160</v>
      </c>
      <c r="G117" s="48">
        <v>11199</v>
      </c>
      <c r="H117" s="48">
        <v>4170</v>
      </c>
      <c r="I117" s="49">
        <v>534</v>
      </c>
      <c r="J117" s="50">
        <v>498</v>
      </c>
      <c r="K117" s="48">
        <v>4508</v>
      </c>
      <c r="L117" s="48">
        <v>2689</v>
      </c>
      <c r="M117" s="49">
        <v>1766</v>
      </c>
      <c r="N117" s="50">
        <v>1214</v>
      </c>
      <c r="O117" s="48">
        <v>50037</v>
      </c>
      <c r="P117" s="48">
        <v>23198</v>
      </c>
      <c r="Q117" s="26">
        <f>IFERROR(100*Tabla1[[#This Row],[Sur Occidente - Atenciones]]/Tabla1[[#Totals],[Sur Occidente - Atenciones]],0)</f>
        <v>7.6505396665613165E-2</v>
      </c>
      <c r="R117" s="27">
        <f>IFERROR(100*Tabla1[[#This Row],[Norte - Atenciones]]/Tabla1[[#Totals],[Norte - Atenciones]],0)</f>
        <v>0.21666235969338346</v>
      </c>
      <c r="S117" s="27">
        <f>IFERROR(100*Tabla1[[#This Row],[Centro Oriente - Atenciones]]/Tabla1[[#Totals],[Centro Oriente - Atenciones]],0)</f>
        <v>0.41622887496297278</v>
      </c>
      <c r="T117" s="30">
        <f>IFERROR(100*Tabla1[[#This Row],[Sur - Atenciones]]/Tabla1[[#Totals],[Sur - Atenciones]],0)</f>
        <v>4.3524258661245971E-2</v>
      </c>
      <c r="U117" s="31">
        <f>IFERROR(100*Tabla1[[#This Row],[ATENCIONES]]/Tabla1[[#Totals],[ATENCIONES]],0)</f>
        <v>0.19490776441997851</v>
      </c>
    </row>
    <row r="118" spans="1:21" ht="30" x14ac:dyDescent="0.25">
      <c r="A118" s="46" t="s">
        <v>145</v>
      </c>
      <c r="B118" s="47" t="s">
        <v>152</v>
      </c>
      <c r="C118" s="48">
        <v>3068</v>
      </c>
      <c r="D118" s="48">
        <v>1247</v>
      </c>
      <c r="E118" s="49">
        <v>10048</v>
      </c>
      <c r="F118" s="50">
        <v>3622</v>
      </c>
      <c r="G118" s="48">
        <v>1380</v>
      </c>
      <c r="H118" s="48">
        <v>449</v>
      </c>
      <c r="I118" s="49">
        <v>295</v>
      </c>
      <c r="J118" s="50">
        <v>132</v>
      </c>
      <c r="K118" s="48">
        <v>951</v>
      </c>
      <c r="L118" s="48">
        <v>528</v>
      </c>
      <c r="M118" s="49">
        <v>798</v>
      </c>
      <c r="N118" s="50">
        <v>391</v>
      </c>
      <c r="O118" s="48">
        <v>16540</v>
      </c>
      <c r="P118" s="48">
        <v>5978</v>
      </c>
      <c r="Q118" s="26">
        <f>IFERROR(100*Tabla1[[#This Row],[Sur Occidente - Atenciones]]/Tabla1[[#Totals],[Sur Occidente - Atenciones]],0)</f>
        <v>7.539947220369457E-2</v>
      </c>
      <c r="R118" s="27">
        <f>IFERROR(100*Tabla1[[#This Row],[Norte - Atenciones]]/Tabla1[[#Totals],[Norte - Atenciones]],0)</f>
        <v>7.5285243635201338E-2</v>
      </c>
      <c r="S118" s="27">
        <f>IFERROR(100*Tabla1[[#This Row],[Centro Oriente - Atenciones]]/Tabla1[[#Totals],[Centro Oriente - Atenciones]],0)</f>
        <v>5.1289922979632328E-2</v>
      </c>
      <c r="T118" s="30">
        <f>IFERROR(100*Tabla1[[#This Row],[Sur - Atenciones]]/Tabla1[[#Totals],[Sur - Atenciones]],0)</f>
        <v>2.4044300196755731E-2</v>
      </c>
      <c r="U118" s="31">
        <f>IFERROR(100*Tabla1[[#This Row],[ATENCIONES]]/Tabla1[[#Totals],[ATENCIONES]],0)</f>
        <v>6.4427811889330777E-2</v>
      </c>
    </row>
    <row r="119" spans="1:21" x14ac:dyDescent="0.25">
      <c r="A119" s="46" t="s">
        <v>117</v>
      </c>
      <c r="B119" s="47" t="s">
        <v>125</v>
      </c>
      <c r="C119" s="48">
        <v>2813</v>
      </c>
      <c r="D119" s="48">
        <v>2188</v>
      </c>
      <c r="E119" s="49">
        <v>40272</v>
      </c>
      <c r="F119" s="50">
        <v>25857</v>
      </c>
      <c r="G119" s="48">
        <v>3401</v>
      </c>
      <c r="H119" s="48">
        <v>2120</v>
      </c>
      <c r="I119" s="49">
        <v>816</v>
      </c>
      <c r="J119" s="50">
        <v>617</v>
      </c>
      <c r="K119" s="48">
        <v>1608</v>
      </c>
      <c r="L119" s="48">
        <v>1117</v>
      </c>
      <c r="M119" s="49">
        <v>1209</v>
      </c>
      <c r="N119" s="50">
        <v>891</v>
      </c>
      <c r="O119" s="48">
        <v>50119</v>
      </c>
      <c r="P119" s="48">
        <v>31675</v>
      </c>
      <c r="Q119" s="26">
        <f>IFERROR(100*Tabla1[[#This Row],[Sur Occidente - Atenciones]]/Tabla1[[#Totals],[Sur Occidente - Atenciones]],0)</f>
        <v>6.9132566919489186E-2</v>
      </c>
      <c r="R119" s="27">
        <f>IFERROR(100*Tabla1[[#This Row],[Norte - Atenciones]]/Tabla1[[#Totals],[Norte - Atenciones]],0)</f>
        <v>0.30174037934681808</v>
      </c>
      <c r="S119" s="27">
        <f>IFERROR(100*Tabla1[[#This Row],[Centro Oriente - Atenciones]]/Tabla1[[#Totals],[Centro Oriente - Atenciones]],0)</f>
        <v>0.12640364351719532</v>
      </c>
      <c r="T119" s="30">
        <f>IFERROR(100*Tabla1[[#This Row],[Sur - Atenciones]]/Tabla1[[#Totals],[Sur - Atenciones]],0)</f>
        <v>6.6508979527297216E-2</v>
      </c>
      <c r="U119" s="31">
        <f>IFERROR(100*Tabla1[[#This Row],[ATENCIONES]]/Tabla1[[#Totals],[ATENCIONES]],0)</f>
        <v>0.19522717678847457</v>
      </c>
    </row>
    <row r="120" spans="1:21" x14ac:dyDescent="0.25">
      <c r="A120" s="46" t="s">
        <v>167</v>
      </c>
      <c r="B120" s="47" t="s">
        <v>174</v>
      </c>
      <c r="C120" s="48">
        <v>2811</v>
      </c>
      <c r="D120" s="48">
        <v>1963</v>
      </c>
      <c r="E120" s="49">
        <v>12740</v>
      </c>
      <c r="F120" s="50">
        <v>6925</v>
      </c>
      <c r="G120" s="48">
        <v>2699</v>
      </c>
      <c r="H120" s="48">
        <v>2043</v>
      </c>
      <c r="I120" s="49">
        <v>703</v>
      </c>
      <c r="J120" s="50">
        <v>516</v>
      </c>
      <c r="K120" s="48">
        <v>7719</v>
      </c>
      <c r="L120" s="48">
        <v>3527</v>
      </c>
      <c r="M120" s="49">
        <v>3443</v>
      </c>
      <c r="N120" s="50">
        <v>1673</v>
      </c>
      <c r="O120" s="48">
        <v>30115</v>
      </c>
      <c r="P120" s="48">
        <v>15331</v>
      </c>
      <c r="Q120" s="26">
        <f>IFERROR(100*Tabla1[[#This Row],[Sur Occidente - Atenciones]]/Tabla1[[#Totals],[Sur Occidente - Atenciones]],0)</f>
        <v>6.9083414721181693E-2</v>
      </c>
      <c r="R120" s="27">
        <f>IFERROR(100*Tabla1[[#This Row],[Norte - Atenciones]]/Tabla1[[#Totals],[Norte - Atenciones]],0)</f>
        <v>9.5455215357530362E-2</v>
      </c>
      <c r="S120" s="27">
        <f>IFERROR(100*Tabla1[[#This Row],[Centro Oriente - Atenciones]]/Tabla1[[#Totals],[Centro Oriente - Atenciones]],0)</f>
        <v>0.10031268269712149</v>
      </c>
      <c r="T120" s="30">
        <f>IFERROR(100*Tabla1[[#This Row],[Sur - Atenciones]]/Tabla1[[#Totals],[Sur - Atenciones]],0)</f>
        <v>5.7298789960404335E-2</v>
      </c>
      <c r="U120" s="31">
        <f>IFERROR(100*Tabla1[[#This Row],[ATENCIONES]]/Tabla1[[#Totals],[ATENCIONES]],0)</f>
        <v>0.11730613996657778</v>
      </c>
    </row>
    <row r="121" spans="1:21" x14ac:dyDescent="0.25">
      <c r="A121" s="46" t="s">
        <v>204</v>
      </c>
      <c r="B121" s="47" t="s">
        <v>208</v>
      </c>
      <c r="C121" s="48">
        <v>2717</v>
      </c>
      <c r="D121" s="48">
        <v>2477</v>
      </c>
      <c r="E121" s="49">
        <v>16332</v>
      </c>
      <c r="F121" s="50">
        <v>10930</v>
      </c>
      <c r="G121" s="48">
        <v>5941</v>
      </c>
      <c r="H121" s="48">
        <v>4406</v>
      </c>
      <c r="I121" s="49">
        <v>2419</v>
      </c>
      <c r="J121" s="50">
        <v>1990</v>
      </c>
      <c r="K121" s="48">
        <v>321</v>
      </c>
      <c r="L121" s="48">
        <v>257</v>
      </c>
      <c r="M121" s="49">
        <v>1657</v>
      </c>
      <c r="N121" s="50">
        <v>917</v>
      </c>
      <c r="O121" s="48">
        <v>29387</v>
      </c>
      <c r="P121" s="48">
        <v>20769</v>
      </c>
      <c r="Q121" s="26">
        <f>IFERROR(100*Tabla1[[#This Row],[Sur Occidente - Atenciones]]/Tabla1[[#Totals],[Sur Occidente - Atenciones]],0)</f>
        <v>6.6773261400729519E-2</v>
      </c>
      <c r="R121" s="27">
        <f>IFERROR(100*Tabla1[[#This Row],[Norte - Atenciones]]/Tabla1[[#Totals],[Norte - Atenciones]],0)</f>
        <v>0.12236849114750281</v>
      </c>
      <c r="S121" s="27">
        <f>IFERROR(100*Tabla1[[#This Row],[Centro Oriente - Atenciones]]/Tabla1[[#Totals],[Centro Oriente - Atenciones]],0)</f>
        <v>0.22080683508840265</v>
      </c>
      <c r="T121" s="30">
        <f>IFERROR(100*Tabla1[[#This Row],[Sur - Atenciones]]/Tabla1[[#Totals],[Sur - Atenciones]],0)</f>
        <v>0.19716326161339701</v>
      </c>
      <c r="U121" s="31">
        <f>IFERROR(100*Tabla1[[#This Row],[ATENCIONES]]/Tabla1[[#Totals],[ATENCIONES]],0)</f>
        <v>0.11447038137797845</v>
      </c>
    </row>
    <row r="122" spans="1:21" ht="30" x14ac:dyDescent="0.25">
      <c r="A122" s="46" t="s">
        <v>77</v>
      </c>
      <c r="B122" s="47" t="s">
        <v>78</v>
      </c>
      <c r="C122" s="48">
        <v>2636</v>
      </c>
      <c r="D122" s="48">
        <v>1671</v>
      </c>
      <c r="E122" s="49">
        <v>17187</v>
      </c>
      <c r="F122" s="50">
        <v>6781</v>
      </c>
      <c r="G122" s="48">
        <v>6695</v>
      </c>
      <c r="H122" s="48">
        <v>2273</v>
      </c>
      <c r="I122" s="49">
        <v>865</v>
      </c>
      <c r="J122" s="50">
        <v>458</v>
      </c>
      <c r="K122" s="48">
        <v>4378</v>
      </c>
      <c r="L122" s="48">
        <v>2229</v>
      </c>
      <c r="M122" s="49">
        <v>1928</v>
      </c>
      <c r="N122" s="50">
        <v>1123</v>
      </c>
      <c r="O122" s="48">
        <v>33689</v>
      </c>
      <c r="P122" s="48">
        <v>13043</v>
      </c>
      <c r="Q122" s="26">
        <f>IFERROR(100*Tabla1[[#This Row],[Sur Occidente - Atenciones]]/Tabla1[[#Totals],[Sur Occidente - Atenciones]],0)</f>
        <v>6.4782597369276038E-2</v>
      </c>
      <c r="R122" s="27">
        <f>IFERROR(100*Tabla1[[#This Row],[Norte - Atenciones]]/Tabla1[[#Totals],[Norte - Atenciones]],0)</f>
        <v>0.12877463001176406</v>
      </c>
      <c r="S122" s="27">
        <f>IFERROR(100*Tabla1[[#This Row],[Centro Oriente - Atenciones]]/Tabla1[[#Totals],[Centro Oriente - Atenciones]],0)</f>
        <v>0.24883045967292639</v>
      </c>
      <c r="T122" s="30">
        <f>IFERROR(100*Tabla1[[#This Row],[Sur - Atenciones]]/Tabla1[[#Totals],[Sur - Atenciones]],0)</f>
        <v>7.0502778543029512E-2</v>
      </c>
      <c r="U122" s="31">
        <f>IFERROR(100*Tabla1[[#This Row],[ATENCIONES]]/Tabla1[[#Totals],[ATENCIONES]],0)</f>
        <v>0.13122784490566292</v>
      </c>
    </row>
    <row r="123" spans="1:21" x14ac:dyDescent="0.25">
      <c r="A123" s="46" t="s">
        <v>117</v>
      </c>
      <c r="B123" s="47" t="s">
        <v>123</v>
      </c>
      <c r="C123" s="48">
        <v>2603</v>
      </c>
      <c r="D123" s="48">
        <v>1859</v>
      </c>
      <c r="E123" s="49">
        <v>54049</v>
      </c>
      <c r="F123" s="50">
        <v>30458</v>
      </c>
      <c r="G123" s="48">
        <v>2184</v>
      </c>
      <c r="H123" s="48">
        <v>1418</v>
      </c>
      <c r="I123" s="49">
        <v>791</v>
      </c>
      <c r="J123" s="50">
        <v>627</v>
      </c>
      <c r="K123" s="48">
        <v>2380</v>
      </c>
      <c r="L123" s="48">
        <v>1225</v>
      </c>
      <c r="M123" s="49">
        <v>1484</v>
      </c>
      <c r="N123" s="50">
        <v>1168</v>
      </c>
      <c r="O123" s="48">
        <v>63491</v>
      </c>
      <c r="P123" s="48">
        <v>35641</v>
      </c>
      <c r="Q123" s="26">
        <f>IFERROR(100*Tabla1[[#This Row],[Sur Occidente - Atenciones]]/Tabla1[[#Totals],[Sur Occidente - Atenciones]],0)</f>
        <v>6.397158609720241E-2</v>
      </c>
      <c r="R123" s="27">
        <f>IFERROR(100*Tabla1[[#This Row],[Norte - Atenciones]]/Tabla1[[#Totals],[Norte - Atenciones]],0)</f>
        <v>0.40496537950228872</v>
      </c>
      <c r="S123" s="27">
        <f>IFERROR(100*Tabla1[[#This Row],[Centro Oriente - Atenciones]]/Tabla1[[#Totals],[Centro Oriente - Atenciones]],0)</f>
        <v>8.117187810689637E-2</v>
      </c>
      <c r="T123" s="30">
        <f>IFERROR(100*Tabla1[[#This Row],[Sur - Atenciones]]/Tabla1[[#Totals],[Sur - Atenciones]],0)</f>
        <v>6.4471326968250114E-2</v>
      </c>
      <c r="U123" s="31">
        <f>IFERROR(100*Tabla1[[#This Row],[ATENCIONES]]/Tabla1[[#Totals],[ATENCIONES]],0)</f>
        <v>0.24731476449005446</v>
      </c>
    </row>
    <row r="124" spans="1:21" ht="30" x14ac:dyDescent="0.25">
      <c r="A124" s="46" t="s">
        <v>84</v>
      </c>
      <c r="B124" s="47" t="s">
        <v>92</v>
      </c>
      <c r="C124" s="48">
        <v>2544</v>
      </c>
      <c r="D124" s="48">
        <v>2079</v>
      </c>
      <c r="E124" s="49">
        <v>7178</v>
      </c>
      <c r="F124" s="50">
        <v>5116</v>
      </c>
      <c r="G124" s="48">
        <v>1763</v>
      </c>
      <c r="H124" s="48">
        <v>1202</v>
      </c>
      <c r="I124" s="49">
        <v>935</v>
      </c>
      <c r="J124" s="50">
        <v>721</v>
      </c>
      <c r="K124" s="48">
        <v>1181</v>
      </c>
      <c r="L124" s="48">
        <v>951</v>
      </c>
      <c r="M124" s="49">
        <v>1231</v>
      </c>
      <c r="N124" s="50">
        <v>990</v>
      </c>
      <c r="O124" s="48">
        <v>14832</v>
      </c>
      <c r="P124" s="48">
        <v>10688</v>
      </c>
      <c r="Q124" s="26">
        <f>IFERROR(100*Tabla1[[#This Row],[Sur Occidente - Atenciones]]/Tabla1[[#Totals],[Sur Occidente - Atenciones]],0)</f>
        <v>6.2521596247131356E-2</v>
      </c>
      <c r="R124" s="27">
        <f>IFERROR(100*Tabla1[[#This Row],[Norte - Atenciones]]/Tabla1[[#Totals],[Norte - Atenciones]],0)</f>
        <v>5.3781596219493945E-2</v>
      </c>
      <c r="S124" s="27">
        <f>IFERROR(100*Tabla1[[#This Row],[Centro Oriente - Atenciones]]/Tabla1[[#Totals],[Centro Oriente - Atenciones]],0)</f>
        <v>6.552473493702303E-2</v>
      </c>
      <c r="T124" s="30">
        <f>IFERROR(100*Tabla1[[#This Row],[Sur - Atenciones]]/Tabla1[[#Totals],[Sur - Atenciones]],0)</f>
        <v>7.6208205708361385E-2</v>
      </c>
      <c r="U124" s="31">
        <f>IFERROR(100*Tabla1[[#This Row],[ATENCIONES]]/Tabla1[[#Totals],[ATENCIONES]],0)</f>
        <v>5.7774685969924675E-2</v>
      </c>
    </row>
    <row r="125" spans="1:21" ht="30" x14ac:dyDescent="0.25">
      <c r="A125" s="46" t="s">
        <v>236</v>
      </c>
      <c r="B125" s="47" t="s">
        <v>253</v>
      </c>
      <c r="C125" s="48">
        <v>2416</v>
      </c>
      <c r="D125" s="48">
        <v>1532</v>
      </c>
      <c r="E125" s="49">
        <v>3063</v>
      </c>
      <c r="F125" s="50">
        <v>1968</v>
      </c>
      <c r="G125" s="48">
        <v>1351</v>
      </c>
      <c r="H125" s="48">
        <v>867</v>
      </c>
      <c r="I125" s="49">
        <v>491</v>
      </c>
      <c r="J125" s="50">
        <v>345</v>
      </c>
      <c r="K125" s="48">
        <v>222</v>
      </c>
      <c r="L125" s="48">
        <v>158</v>
      </c>
      <c r="M125" s="49">
        <v>775</v>
      </c>
      <c r="N125" s="50">
        <v>474</v>
      </c>
      <c r="O125" s="48">
        <v>8318</v>
      </c>
      <c r="P125" s="48">
        <v>5275</v>
      </c>
      <c r="Q125" s="26">
        <f>IFERROR(100*Tabla1[[#This Row],[Sur Occidente - Atenciones]]/Tabla1[[#Totals],[Sur Occidente - Atenciones]],0)</f>
        <v>5.9375855555451787E-2</v>
      </c>
      <c r="R125" s="27">
        <f>IFERROR(100*Tabla1[[#This Row],[Norte - Atenciones]]/Tabla1[[#Totals],[Norte - Atenciones]],0)</f>
        <v>2.2949711510213147E-2</v>
      </c>
      <c r="S125" s="27">
        <f>IFERROR(100*Tabla1[[#This Row],[Centro Oriente - Atenciones]]/Tabla1[[#Totals],[Centro Oriente - Atenciones]],0)</f>
        <v>5.0212091264842953E-2</v>
      </c>
      <c r="T125" s="30">
        <f>IFERROR(100*Tabla1[[#This Row],[Sur - Atenciones]]/Tabla1[[#Totals],[Sur - Atenciones]],0)</f>
        <v>4.0019496259684963E-2</v>
      </c>
      <c r="U125" s="31">
        <f>IFERROR(100*Tabla1[[#This Row],[ATENCIONES]]/Tabla1[[#Totals],[ATENCIONES]],0)</f>
        <v>3.2400879038419192E-2</v>
      </c>
    </row>
    <row r="126" spans="1:21" ht="30" x14ac:dyDescent="0.25">
      <c r="A126" s="46" t="s">
        <v>167</v>
      </c>
      <c r="B126" s="47" t="s">
        <v>173</v>
      </c>
      <c r="C126" s="48">
        <v>2406</v>
      </c>
      <c r="D126" s="48">
        <v>1953</v>
      </c>
      <c r="E126" s="49">
        <v>24211</v>
      </c>
      <c r="F126" s="50">
        <v>16109</v>
      </c>
      <c r="G126" s="48">
        <v>2417</v>
      </c>
      <c r="H126" s="48">
        <v>2119</v>
      </c>
      <c r="I126" s="49">
        <v>677</v>
      </c>
      <c r="J126" s="50">
        <v>629</v>
      </c>
      <c r="K126" s="48">
        <v>7683</v>
      </c>
      <c r="L126" s="48">
        <v>5635</v>
      </c>
      <c r="M126" s="49">
        <v>1909</v>
      </c>
      <c r="N126" s="50">
        <v>1474</v>
      </c>
      <c r="O126" s="48">
        <v>39303</v>
      </c>
      <c r="P126" s="48">
        <v>27434</v>
      </c>
      <c r="Q126" s="26">
        <f>IFERROR(100*Tabla1[[#This Row],[Sur Occidente - Atenciones]]/Tabla1[[#Totals],[Sur Occidente - Atenciones]],0)</f>
        <v>5.9130094563914326E-2</v>
      </c>
      <c r="R126" s="27">
        <f>IFERROR(100*Tabla1[[#This Row],[Norte - Atenciones]]/Tabla1[[#Totals],[Norte - Atenciones]],0)</f>
        <v>0.18140237197968348</v>
      </c>
      <c r="S126" s="27">
        <f>IFERROR(100*Tabla1[[#This Row],[Centro Oriente - Atenciones]]/Tabla1[[#Totals],[Centro Oriente - Atenciones]],0)</f>
        <v>8.9831698436066185E-2</v>
      </c>
      <c r="T126" s="30">
        <f>IFERROR(100*Tabla1[[#This Row],[Sur - Atenciones]]/Tabla1[[#Totals],[Sur - Atenciones]],0)</f>
        <v>5.5179631298995356E-2</v>
      </c>
      <c r="U126" s="31">
        <f>IFERROR(100*Tabla1[[#This Row],[ATENCIONES]]/Tabla1[[#Totals],[ATENCIONES]],0)</f>
        <v>0.15309590632928463</v>
      </c>
    </row>
    <row r="127" spans="1:21" ht="30" x14ac:dyDescent="0.25">
      <c r="A127" s="46" t="s">
        <v>204</v>
      </c>
      <c r="B127" s="47" t="s">
        <v>210</v>
      </c>
      <c r="C127" s="48">
        <v>2367</v>
      </c>
      <c r="D127" s="48">
        <v>733</v>
      </c>
      <c r="E127" s="49">
        <v>7424</v>
      </c>
      <c r="F127" s="50">
        <v>2719</v>
      </c>
      <c r="G127" s="48">
        <v>2171</v>
      </c>
      <c r="H127" s="48">
        <v>798</v>
      </c>
      <c r="I127" s="49">
        <v>1555</v>
      </c>
      <c r="J127" s="50">
        <v>378</v>
      </c>
      <c r="K127" s="48">
        <v>211</v>
      </c>
      <c r="L127" s="48">
        <v>145</v>
      </c>
      <c r="M127" s="49">
        <v>654</v>
      </c>
      <c r="N127" s="50">
        <v>285</v>
      </c>
      <c r="O127" s="48">
        <v>14382</v>
      </c>
      <c r="P127" s="48">
        <v>4828</v>
      </c>
      <c r="Q127" s="26">
        <f>IFERROR(100*Tabla1[[#This Row],[Sur Occidente - Atenciones]]/Tabla1[[#Totals],[Sur Occidente - Atenciones]],0)</f>
        <v>5.8171626696918208E-2</v>
      </c>
      <c r="R127" s="27">
        <f>IFERROR(100*Tabla1[[#This Row],[Norte - Atenciones]]/Tabla1[[#Totals],[Norte - Atenciones]],0)</f>
        <v>5.5624765997983154E-2</v>
      </c>
      <c r="S127" s="27">
        <f>IFERROR(100*Tabla1[[#This Row],[Centro Oriente - Atenciones]]/Tabla1[[#Totals],[Centro Oriente - Atenciones]],0)</f>
        <v>8.0688712165783896E-2</v>
      </c>
      <c r="T127" s="30">
        <f>IFERROR(100*Tabla1[[#This Row],[Sur - Atenciones]]/Tabla1[[#Totals],[Sur - Atenciones]],0)</f>
        <v>0.12674198917272936</v>
      </c>
      <c r="U127" s="31">
        <f>IFERROR(100*Tabla1[[#This Row],[ATENCIONES]]/Tabla1[[#Totals],[ATENCIONES]],0)</f>
        <v>5.6021813215982784E-2</v>
      </c>
    </row>
    <row r="128" spans="1:21" x14ac:dyDescent="0.25">
      <c r="A128" s="46" t="s">
        <v>204</v>
      </c>
      <c r="B128" s="47" t="s">
        <v>209</v>
      </c>
      <c r="C128" s="48">
        <v>2359</v>
      </c>
      <c r="D128" s="48">
        <v>787</v>
      </c>
      <c r="E128" s="49">
        <v>3690</v>
      </c>
      <c r="F128" s="50">
        <v>1956</v>
      </c>
      <c r="G128" s="48">
        <v>4433</v>
      </c>
      <c r="H128" s="48">
        <v>1841</v>
      </c>
      <c r="I128" s="49">
        <v>4003</v>
      </c>
      <c r="J128" s="50">
        <v>1545</v>
      </c>
      <c r="K128" s="48">
        <v>70</v>
      </c>
      <c r="L128" s="48">
        <v>60</v>
      </c>
      <c r="M128" s="49">
        <v>445</v>
      </c>
      <c r="N128" s="50">
        <v>253</v>
      </c>
      <c r="O128" s="48">
        <v>15000</v>
      </c>
      <c r="P128" s="48">
        <v>6398</v>
      </c>
      <c r="Q128" s="26">
        <f>IFERROR(100*Tabla1[[#This Row],[Sur Occidente - Atenciones]]/Tabla1[[#Totals],[Sur Occidente - Atenciones]],0)</f>
        <v>5.7975017903688232E-2</v>
      </c>
      <c r="R128" s="27">
        <f>IFERROR(100*Tabla1[[#This Row],[Norte - Atenciones]]/Tabla1[[#Totals],[Norte - Atenciones]],0)</f>
        <v>2.764754667733807E-2</v>
      </c>
      <c r="S128" s="27">
        <f>IFERROR(100*Tabla1[[#This Row],[Centro Oriente - Atenciones]]/Tabla1[[#Totals],[Centro Oriente - Atenciones]],0)</f>
        <v>0.16475958591935513</v>
      </c>
      <c r="T128" s="30">
        <f>IFERROR(100*Tabla1[[#This Row],[Sur - Atenciones]]/Tabla1[[#Totals],[Sur - Atenciones]],0)</f>
        <v>0.32626892775462096</v>
      </c>
      <c r="U128" s="31">
        <f>IFERROR(100*Tabla1[[#This Row],[ATENCIONES]]/Tabla1[[#Totals],[ATENCIONES]],0)</f>
        <v>5.8429091798062979E-2</v>
      </c>
    </row>
    <row r="129" spans="1:21" ht="30" x14ac:dyDescent="0.25">
      <c r="A129" s="46" t="s">
        <v>58</v>
      </c>
      <c r="B129" s="47" t="s">
        <v>66</v>
      </c>
      <c r="C129" s="48">
        <v>2345</v>
      </c>
      <c r="D129" s="48">
        <v>1630</v>
      </c>
      <c r="E129" s="49">
        <v>24380</v>
      </c>
      <c r="F129" s="50">
        <v>10268</v>
      </c>
      <c r="G129" s="48">
        <v>11012</v>
      </c>
      <c r="H129" s="48">
        <v>3773</v>
      </c>
      <c r="I129" s="49">
        <v>232</v>
      </c>
      <c r="J129" s="50">
        <v>160</v>
      </c>
      <c r="K129" s="48">
        <v>4187</v>
      </c>
      <c r="L129" s="48">
        <v>2271</v>
      </c>
      <c r="M129" s="49">
        <v>724</v>
      </c>
      <c r="N129" s="50">
        <v>478</v>
      </c>
      <c r="O129" s="48">
        <v>42880</v>
      </c>
      <c r="P129" s="48">
        <v>16226</v>
      </c>
      <c r="Q129" s="26">
        <f>IFERROR(100*Tabla1[[#This Row],[Sur Occidente - Atenciones]]/Tabla1[[#Totals],[Sur Occidente - Atenciones]],0)</f>
        <v>5.763095251553578E-2</v>
      </c>
      <c r="R129" s="27">
        <f>IFERROR(100*Tabla1[[#This Row],[Norte - Atenciones]]/Tabla1[[#Totals],[Norte - Atenciones]],0)</f>
        <v>0.1826686146323854</v>
      </c>
      <c r="S129" s="27">
        <f>IFERROR(100*Tabla1[[#This Row],[Centro Oriente - Atenciones]]/Tabla1[[#Totals],[Centro Oriente - Atenciones]],0)</f>
        <v>0.40927871873312405</v>
      </c>
      <c r="T129" s="30">
        <f>IFERROR(100*Tabla1[[#This Row],[Sur - Atenciones]]/Tabla1[[#Totals],[Sur - Atenciones]],0)</f>
        <v>1.8909415747957049E-2</v>
      </c>
      <c r="U129" s="31">
        <f>IFERROR(100*Tabla1[[#This Row],[ATENCIONES]]/Tabla1[[#Totals],[ATENCIONES]],0)</f>
        <v>0.16702929708672937</v>
      </c>
    </row>
    <row r="130" spans="1:21" ht="30" x14ac:dyDescent="0.25">
      <c r="A130" s="46" t="s">
        <v>77</v>
      </c>
      <c r="B130" s="47" t="s">
        <v>80</v>
      </c>
      <c r="C130" s="48">
        <v>2235</v>
      </c>
      <c r="D130" s="48">
        <v>1660</v>
      </c>
      <c r="E130" s="49">
        <v>10137</v>
      </c>
      <c r="F130" s="50">
        <v>6012</v>
      </c>
      <c r="G130" s="48">
        <v>2225</v>
      </c>
      <c r="H130" s="48">
        <v>1344</v>
      </c>
      <c r="I130" s="49">
        <v>1172</v>
      </c>
      <c r="J130" s="50">
        <v>519</v>
      </c>
      <c r="K130" s="48">
        <v>1725</v>
      </c>
      <c r="L130" s="48">
        <v>1300</v>
      </c>
      <c r="M130" s="49">
        <v>1649</v>
      </c>
      <c r="N130" s="50">
        <v>1219</v>
      </c>
      <c r="O130" s="48">
        <v>19143</v>
      </c>
      <c r="P130" s="48">
        <v>11614</v>
      </c>
      <c r="Q130" s="26">
        <f>IFERROR(100*Tabla1[[#This Row],[Sur Occidente - Atenciones]]/Tabla1[[#Totals],[Sur Occidente - Atenciones]],0)</f>
        <v>5.4927581608623655E-2</v>
      </c>
      <c r="R130" s="27">
        <f>IFERROR(100*Tabla1[[#This Row],[Norte - Atenciones]]/Tabla1[[#Totals],[Norte - Atenciones]],0)</f>
        <v>7.5952081481890518E-2</v>
      </c>
      <c r="S130" s="27">
        <f>IFERROR(100*Tabla1[[#This Row],[Centro Oriente - Atenciones]]/Tabla1[[#Totals],[Centro Oriente - Atenciones]],0)</f>
        <v>8.2695709151943422E-2</v>
      </c>
      <c r="T130" s="30">
        <f>IFERROR(100*Tabla1[[#This Row],[Sur - Atenciones]]/Tabla1[[#Totals],[Sur - Atenciones]],0)</f>
        <v>9.5525151968127858E-2</v>
      </c>
      <c r="U130" s="31">
        <f>IFERROR(100*Tabla1[[#This Row],[ATENCIONES]]/Tabla1[[#Totals],[ATENCIONES]],0)</f>
        <v>7.4567206952687981E-2</v>
      </c>
    </row>
    <row r="131" spans="1:21" x14ac:dyDescent="0.25">
      <c r="A131" s="46" t="s">
        <v>58</v>
      </c>
      <c r="B131" s="47" t="s">
        <v>61</v>
      </c>
      <c r="C131" s="48">
        <v>2184</v>
      </c>
      <c r="D131" s="48">
        <v>1025</v>
      </c>
      <c r="E131" s="49">
        <v>54530</v>
      </c>
      <c r="F131" s="50">
        <v>13202</v>
      </c>
      <c r="G131" s="48">
        <v>24085</v>
      </c>
      <c r="H131" s="48">
        <v>4110</v>
      </c>
      <c r="I131" s="49">
        <v>182</v>
      </c>
      <c r="J131" s="50">
        <v>158</v>
      </c>
      <c r="K131" s="48">
        <v>2779</v>
      </c>
      <c r="L131" s="48">
        <v>1107</v>
      </c>
      <c r="M131" s="49">
        <v>1344</v>
      </c>
      <c r="N131" s="50">
        <v>743</v>
      </c>
      <c r="O131" s="48">
        <v>85104</v>
      </c>
      <c r="P131" s="48">
        <v>18527</v>
      </c>
      <c r="Q131" s="26">
        <f>IFERROR(100*Tabla1[[#This Row],[Sur Occidente - Atenciones]]/Tabla1[[#Totals],[Sur Occidente - Atenciones]],0)</f>
        <v>5.3674200551782576E-2</v>
      </c>
      <c r="R131" s="27">
        <f>IFERROR(100*Tabla1[[#This Row],[Norte - Atenciones]]/Tabla1[[#Totals],[Norte - Atenciones]],0)</f>
        <v>0.40856930089844035</v>
      </c>
      <c r="S131" s="27">
        <f>IFERROR(100*Tabla1[[#This Row],[Centro Oriente - Atenciones]]/Tabla1[[#Totals],[Centro Oriente - Atenciones]],0)</f>
        <v>0.89515782243800335</v>
      </c>
      <c r="T131" s="30">
        <f>IFERROR(100*Tabla1[[#This Row],[Sur - Atenciones]]/Tabla1[[#Totals],[Sur - Atenciones]],0)</f>
        <v>1.4834110629862857E-2</v>
      </c>
      <c r="U131" s="31">
        <f>IFERROR(100*Tabla1[[#This Row],[ATENCIONES]]/Tabla1[[#Totals],[ATENCIONES]],0)</f>
        <v>0.33150329522549016</v>
      </c>
    </row>
    <row r="132" spans="1:21" x14ac:dyDescent="0.25">
      <c r="A132" s="46" t="s">
        <v>105</v>
      </c>
      <c r="B132" s="47" t="s">
        <v>112</v>
      </c>
      <c r="C132" s="48">
        <v>2162</v>
      </c>
      <c r="D132" s="48">
        <v>1043</v>
      </c>
      <c r="E132" s="49">
        <v>12673</v>
      </c>
      <c r="F132" s="50">
        <v>4269</v>
      </c>
      <c r="G132" s="48">
        <v>1900</v>
      </c>
      <c r="H132" s="48">
        <v>593</v>
      </c>
      <c r="I132" s="49">
        <v>354</v>
      </c>
      <c r="J132" s="50">
        <v>237</v>
      </c>
      <c r="K132" s="48">
        <v>2381</v>
      </c>
      <c r="L132" s="48">
        <v>1122</v>
      </c>
      <c r="M132" s="49">
        <v>962</v>
      </c>
      <c r="N132" s="50">
        <v>396</v>
      </c>
      <c r="O132" s="48">
        <v>20432</v>
      </c>
      <c r="P132" s="48">
        <v>7019</v>
      </c>
      <c r="Q132" s="26">
        <f>IFERROR(100*Tabla1[[#This Row],[Sur Occidente - Atenciones]]/Tabla1[[#Totals],[Sur Occidente - Atenciones]],0)</f>
        <v>5.3133526370400155E-2</v>
      </c>
      <c r="R132" s="27">
        <f>IFERROR(100*Tabla1[[#This Row],[Norte - Atenciones]]/Tabla1[[#Totals],[Norte - Atenciones]],0)</f>
        <v>9.4953213832494679E-2</v>
      </c>
      <c r="S132" s="27">
        <f>IFERROR(100*Tabla1[[#This Row],[Centro Oriente - Atenciones]]/Tabla1[[#Totals],[Centro Oriente - Atenciones]],0)</f>
        <v>7.0616560624131464E-2</v>
      </c>
      <c r="T132" s="30">
        <f>IFERROR(100*Tabla1[[#This Row],[Sur - Atenciones]]/Tabla1[[#Totals],[Sur - Atenciones]],0)</f>
        <v>2.8853160236106876E-2</v>
      </c>
      <c r="U132" s="31">
        <f>IFERROR(100*Tabla1[[#This Row],[ATENCIONES]]/Tabla1[[#Totals],[ATENCIONES]],0)</f>
        <v>7.9588213574534855E-2</v>
      </c>
    </row>
    <row r="133" spans="1:21" ht="30" x14ac:dyDescent="0.25">
      <c r="A133" s="46" t="s">
        <v>58</v>
      </c>
      <c r="B133" s="47" t="s">
        <v>65</v>
      </c>
      <c r="C133" s="48">
        <v>2021</v>
      </c>
      <c r="D133" s="48">
        <v>935</v>
      </c>
      <c r="E133" s="49">
        <v>25370</v>
      </c>
      <c r="F133" s="50">
        <v>8261</v>
      </c>
      <c r="G133" s="48">
        <v>12333</v>
      </c>
      <c r="H133" s="48">
        <v>2822</v>
      </c>
      <c r="I133" s="49">
        <v>241</v>
      </c>
      <c r="J133" s="50">
        <v>200</v>
      </c>
      <c r="K133" s="48">
        <v>2681</v>
      </c>
      <c r="L133" s="48">
        <v>1113</v>
      </c>
      <c r="M133" s="49">
        <v>1087</v>
      </c>
      <c r="N133" s="50">
        <v>571</v>
      </c>
      <c r="O133" s="48">
        <v>43733</v>
      </c>
      <c r="P133" s="48">
        <v>12608</v>
      </c>
      <c r="Q133" s="26">
        <f>IFERROR(100*Tabla1[[#This Row],[Sur Occidente - Atenciones]]/Tabla1[[#Totals],[Sur Occidente - Atenciones]],0)</f>
        <v>4.966829638972188E-2</v>
      </c>
      <c r="R133" s="27">
        <f>IFERROR(100*Tabla1[[#This Row],[Norte - Atenciones]]/Tabla1[[#Totals],[Norte - Atenciones]],0)</f>
        <v>0.19008624910679317</v>
      </c>
      <c r="S133" s="27">
        <f>IFERROR(100*Tabla1[[#This Row],[Centro Oriente - Atenciones]]/Tabla1[[#Totals],[Centro Oriente - Atenciones]],0)</f>
        <v>0.45837581167232283</v>
      </c>
      <c r="T133" s="30">
        <f>IFERROR(100*Tabla1[[#This Row],[Sur - Atenciones]]/Tabla1[[#Totals],[Sur - Atenciones]],0)</f>
        <v>1.9642970669214003E-2</v>
      </c>
      <c r="U133" s="31">
        <f>IFERROR(100*Tabla1[[#This Row],[ATENCIONES]]/Tabla1[[#Totals],[ATENCIONES]],0)</f>
        <v>0.17035196477364589</v>
      </c>
    </row>
    <row r="134" spans="1:21" x14ac:dyDescent="0.25">
      <c r="A134" s="46" t="s">
        <v>105</v>
      </c>
      <c r="B134" s="47" t="s">
        <v>111</v>
      </c>
      <c r="C134" s="48">
        <v>2020</v>
      </c>
      <c r="D134" s="48">
        <v>873</v>
      </c>
      <c r="E134" s="49">
        <v>12183</v>
      </c>
      <c r="F134" s="50">
        <v>3603</v>
      </c>
      <c r="G134" s="48">
        <v>3572</v>
      </c>
      <c r="H134" s="48">
        <v>831</v>
      </c>
      <c r="I134" s="49">
        <v>749</v>
      </c>
      <c r="J134" s="50">
        <v>326</v>
      </c>
      <c r="K134" s="48">
        <v>1231</v>
      </c>
      <c r="L134" s="48">
        <v>625</v>
      </c>
      <c r="M134" s="49">
        <v>1021</v>
      </c>
      <c r="N134" s="50">
        <v>502</v>
      </c>
      <c r="O134" s="48">
        <v>20776</v>
      </c>
      <c r="P134" s="48">
        <v>6416</v>
      </c>
      <c r="Q134" s="26">
        <f>IFERROR(100*Tabla1[[#This Row],[Sur Occidente - Atenciones]]/Tabla1[[#Totals],[Sur Occidente - Atenciones]],0)</f>
        <v>4.9643720290568134E-2</v>
      </c>
      <c r="R134" s="27">
        <f>IFERROR(100*Tabla1[[#This Row],[Norte - Atenciones]]/Tabla1[[#Totals],[Norte - Atenciones]],0)</f>
        <v>9.128185939566659E-2</v>
      </c>
      <c r="S134" s="27">
        <f>IFERROR(100*Tabla1[[#This Row],[Centro Oriente - Atenciones]]/Tabla1[[#Totals],[Centro Oriente - Atenciones]],0)</f>
        <v>0.13275913397336714</v>
      </c>
      <c r="T134" s="30">
        <f>IFERROR(100*Tabla1[[#This Row],[Sur - Atenciones]]/Tabla1[[#Totals],[Sur - Atenciones]],0)</f>
        <v>6.1048070669050991E-2</v>
      </c>
      <c r="U134" s="31">
        <f>IFERROR(100*Tabla1[[#This Row],[ATENCIONES]]/Tabla1[[#Totals],[ATENCIONES]],0)</f>
        <v>8.0928187413103772E-2</v>
      </c>
    </row>
    <row r="135" spans="1:21" ht="30" x14ac:dyDescent="0.25">
      <c r="A135" s="46" t="s">
        <v>58</v>
      </c>
      <c r="B135" s="47" t="s">
        <v>63</v>
      </c>
      <c r="C135" s="48">
        <v>2008</v>
      </c>
      <c r="D135" s="48">
        <v>679</v>
      </c>
      <c r="E135" s="49">
        <v>30237</v>
      </c>
      <c r="F135" s="50">
        <v>5609</v>
      </c>
      <c r="G135" s="48">
        <v>38783</v>
      </c>
      <c r="H135" s="48">
        <v>3883</v>
      </c>
      <c r="I135" s="49">
        <v>114</v>
      </c>
      <c r="J135" s="50">
        <v>93</v>
      </c>
      <c r="K135" s="48">
        <v>1267</v>
      </c>
      <c r="L135" s="48">
        <v>624</v>
      </c>
      <c r="M135" s="49">
        <v>1352</v>
      </c>
      <c r="N135" s="50">
        <v>376</v>
      </c>
      <c r="O135" s="48">
        <v>73761</v>
      </c>
      <c r="P135" s="48">
        <v>9776</v>
      </c>
      <c r="Q135" s="26">
        <f>IFERROR(100*Tabla1[[#This Row],[Sur Occidente - Atenciones]]/Tabla1[[#Totals],[Sur Occidente - Atenciones]],0)</f>
        <v>4.9348807100723174E-2</v>
      </c>
      <c r="R135" s="27">
        <f>IFERROR(100*Tabla1[[#This Row],[Norte - Atenciones]]/Tabla1[[#Totals],[Norte - Atenciones]],0)</f>
        <v>0.22655253899259384</v>
      </c>
      <c r="S135" s="27">
        <f>IFERROR(100*Tabla1[[#This Row],[Centro Oriente - Atenciones]]/Tabla1[[#Totals],[Centro Oriente - Atenciones]],0)</f>
        <v>1.4414326687819423</v>
      </c>
      <c r="T135" s="30">
        <f>IFERROR(100*Tabla1[[#This Row],[Sur - Atenciones]]/Tabla1[[#Totals],[Sur - Atenciones]],0)</f>
        <v>9.2916956692547566E-3</v>
      </c>
      <c r="U135" s="31">
        <f>IFERROR(100*Tabla1[[#This Row],[ATENCIONES]]/Tabla1[[#Totals],[ATENCIONES]],0)</f>
        <v>0.28731921600779492</v>
      </c>
    </row>
    <row r="136" spans="1:21" ht="30" x14ac:dyDescent="0.25">
      <c r="A136" s="46" t="s">
        <v>236</v>
      </c>
      <c r="B136" s="47" t="s">
        <v>250</v>
      </c>
      <c r="C136" s="48">
        <v>1920</v>
      </c>
      <c r="D136" s="48">
        <v>1293</v>
      </c>
      <c r="E136" s="49">
        <v>12065</v>
      </c>
      <c r="F136" s="50">
        <v>6111</v>
      </c>
      <c r="G136" s="48">
        <v>2967</v>
      </c>
      <c r="H136" s="48">
        <v>1113</v>
      </c>
      <c r="I136" s="49">
        <v>872</v>
      </c>
      <c r="J136" s="50">
        <v>476</v>
      </c>
      <c r="K136" s="48">
        <v>1110</v>
      </c>
      <c r="L136" s="48">
        <v>862</v>
      </c>
      <c r="M136" s="49">
        <v>1130</v>
      </c>
      <c r="N136" s="50">
        <v>692</v>
      </c>
      <c r="O136" s="48">
        <v>20064</v>
      </c>
      <c r="P136" s="48">
        <v>10291</v>
      </c>
      <c r="Q136" s="26">
        <f>IFERROR(100*Tabla1[[#This Row],[Sur Occidente - Atenciones]]/Tabla1[[#Totals],[Sur Occidente - Atenciones]],0)</f>
        <v>4.7186110375193477E-2</v>
      </c>
      <c r="R136" s="27">
        <f>IFERROR(100*Tabla1[[#This Row],[Norte - Atenciones]]/Tabla1[[#Totals],[Norte - Atenciones]],0)</f>
        <v>9.0397737306797787E-2</v>
      </c>
      <c r="S136" s="27">
        <f>IFERROR(100*Tabla1[[#This Row],[Centro Oriente - Atenciones]]/Tabla1[[#Totals],[Centro Oriente - Atenciones]],0)</f>
        <v>0.1102733344062095</v>
      </c>
      <c r="T136" s="30">
        <f>IFERROR(100*Tabla1[[#This Row],[Sur - Atenciones]]/Tabla1[[#Totals],[Sur - Atenciones]],0)</f>
        <v>7.10733212595627E-2</v>
      </c>
      <c r="U136" s="31">
        <f>IFERROR(100*Tabla1[[#This Row],[ATENCIONES]]/Tabla1[[#Totals],[ATENCIONES]],0)</f>
        <v>7.8154753189089043E-2</v>
      </c>
    </row>
    <row r="137" spans="1:21" x14ac:dyDescent="0.25">
      <c r="A137" s="46" t="s">
        <v>192</v>
      </c>
      <c r="B137" s="47" t="s">
        <v>200</v>
      </c>
      <c r="C137" s="48">
        <v>1857</v>
      </c>
      <c r="D137" s="48">
        <v>1214</v>
      </c>
      <c r="E137" s="49">
        <v>7657</v>
      </c>
      <c r="F137" s="50">
        <v>4124</v>
      </c>
      <c r="G137" s="48">
        <v>2057</v>
      </c>
      <c r="H137" s="48">
        <v>910</v>
      </c>
      <c r="I137" s="49">
        <v>960</v>
      </c>
      <c r="J137" s="50">
        <v>487</v>
      </c>
      <c r="K137" s="48">
        <v>806</v>
      </c>
      <c r="L137" s="48">
        <v>587</v>
      </c>
      <c r="M137" s="49">
        <v>652</v>
      </c>
      <c r="N137" s="50">
        <v>423</v>
      </c>
      <c r="O137" s="48">
        <v>13989</v>
      </c>
      <c r="P137" s="48">
        <v>7346</v>
      </c>
      <c r="Q137" s="26">
        <f>IFERROR(100*Tabla1[[#This Row],[Sur Occidente - Atenciones]]/Tabla1[[#Totals],[Sur Occidente - Atenciones]],0)</f>
        <v>4.5637816128507439E-2</v>
      </c>
      <c r="R137" s="27">
        <f>IFERROR(100*Tabla1[[#This Row],[Norte - Atenciones]]/Tabla1[[#Totals],[Norte - Atenciones]],0)</f>
        <v>5.7370532495495286E-2</v>
      </c>
      <c r="S137" s="27">
        <f>IFERROR(100*Tabla1[[#This Row],[Centro Oriente - Atenciones]]/Tabla1[[#Totals],[Centro Oriente - Atenciones]],0)</f>
        <v>7.6451718528336016E-2</v>
      </c>
      <c r="T137" s="30">
        <f>IFERROR(100*Tabla1[[#This Row],[Sur - Atenciones]]/Tabla1[[#Totals],[Sur - Atenciones]],0)</f>
        <v>7.8245858267408486E-2</v>
      </c>
      <c r="U137" s="31">
        <f>IFERROR(100*Tabla1[[#This Row],[ATENCIONES]]/Tabla1[[#Totals],[ATENCIONES]],0)</f>
        <v>5.4490971010873537E-2</v>
      </c>
    </row>
    <row r="138" spans="1:21" x14ac:dyDescent="0.25">
      <c r="A138" s="46" t="s">
        <v>105</v>
      </c>
      <c r="B138" s="47" t="s">
        <v>113</v>
      </c>
      <c r="C138" s="48">
        <v>1847</v>
      </c>
      <c r="D138" s="48">
        <v>409</v>
      </c>
      <c r="E138" s="49">
        <v>8559</v>
      </c>
      <c r="F138" s="50">
        <v>1805</v>
      </c>
      <c r="G138" s="48">
        <v>1221</v>
      </c>
      <c r="H138" s="48">
        <v>243</v>
      </c>
      <c r="I138" s="49">
        <v>142</v>
      </c>
      <c r="J138" s="50">
        <v>63</v>
      </c>
      <c r="K138" s="48">
        <v>1881</v>
      </c>
      <c r="L138" s="48">
        <v>392</v>
      </c>
      <c r="M138" s="49">
        <v>568</v>
      </c>
      <c r="N138" s="50">
        <v>160</v>
      </c>
      <c r="O138" s="48">
        <v>14218</v>
      </c>
      <c r="P138" s="48">
        <v>2559</v>
      </c>
      <c r="Q138" s="26">
        <f>IFERROR(100*Tabla1[[#This Row],[Sur Occidente - Atenciones]]/Tabla1[[#Totals],[Sur Occidente - Atenciones]],0)</f>
        <v>4.5392055136969971E-2</v>
      </c>
      <c r="R138" s="27">
        <f>IFERROR(100*Tabla1[[#This Row],[Norte - Atenciones]]/Tabla1[[#Totals],[Norte - Atenciones]],0)</f>
        <v>6.4128821683289039E-2</v>
      </c>
      <c r="S138" s="27">
        <f>IFERROR(100*Tabla1[[#This Row],[Centro Oriente - Atenciones]]/Tabla1[[#Totals],[Centro Oriente - Atenciones]],0)</f>
        <v>4.5380431853718164E-2</v>
      </c>
      <c r="T138" s="30">
        <f>IFERROR(100*Tabla1[[#This Row],[Sur - Atenciones]]/Tabla1[[#Totals],[Sur - Atenciones]],0)</f>
        <v>1.1573866535387504E-2</v>
      </c>
      <c r="U138" s="31">
        <f>IFERROR(100*Tabla1[[#This Row],[ATENCIONES]]/Tabla1[[#Totals],[ATENCIONES]],0)</f>
        <v>5.5382988478990633E-2</v>
      </c>
    </row>
    <row r="139" spans="1:21" ht="30" x14ac:dyDescent="0.25">
      <c r="A139" s="46" t="s">
        <v>58</v>
      </c>
      <c r="B139" s="47" t="s">
        <v>67</v>
      </c>
      <c r="C139" s="48">
        <v>1814</v>
      </c>
      <c r="D139" s="48">
        <v>759</v>
      </c>
      <c r="E139" s="49">
        <v>14358</v>
      </c>
      <c r="F139" s="50">
        <v>4176</v>
      </c>
      <c r="G139" s="48">
        <v>17099</v>
      </c>
      <c r="H139" s="48">
        <v>2496</v>
      </c>
      <c r="I139" s="49">
        <v>223</v>
      </c>
      <c r="J139" s="50">
        <v>149</v>
      </c>
      <c r="K139" s="48">
        <v>868</v>
      </c>
      <c r="L139" s="48">
        <v>463</v>
      </c>
      <c r="M139" s="49">
        <v>776</v>
      </c>
      <c r="N139" s="50">
        <v>315</v>
      </c>
      <c r="O139" s="48">
        <v>35138</v>
      </c>
      <c r="P139" s="48">
        <v>7444</v>
      </c>
      <c r="Q139" s="26">
        <f>IFERROR(100*Tabla1[[#This Row],[Sur Occidente - Atenciones]]/Tabla1[[#Totals],[Sur Occidente - Atenciones]],0)</f>
        <v>4.4581043864896336E-2</v>
      </c>
      <c r="R139" s="27">
        <f>IFERROR(100*Tabla1[[#This Row],[Norte - Atenciones]]/Tabla1[[#Totals],[Norte - Atenciones]],0)</f>
        <v>0.10757817755913822</v>
      </c>
      <c r="S139" s="27">
        <f>IFERROR(100*Tabla1[[#This Row],[Centro Oriente - Atenciones]]/Tabla1[[#Totals],[Centro Oriente - Atenciones]],0)</f>
        <v>0.63551187900632833</v>
      </c>
      <c r="T139" s="30">
        <f>IFERROR(100*Tabla1[[#This Row],[Sur - Atenciones]]/Tabla1[[#Totals],[Sur - Atenciones]],0)</f>
        <v>1.8175860826700096E-2</v>
      </c>
      <c r="U139" s="31">
        <f>IFERROR(100*Tabla1[[#This Row],[ATENCIONES]]/Tabla1[[#Totals],[ATENCIONES]],0)</f>
        <v>0.1368720951733558</v>
      </c>
    </row>
    <row r="140" spans="1:21" x14ac:dyDescent="0.25">
      <c r="A140" s="46" t="s">
        <v>37</v>
      </c>
      <c r="B140" s="47" t="s">
        <v>45</v>
      </c>
      <c r="C140" s="48">
        <v>1801</v>
      </c>
      <c r="D140" s="48">
        <v>804</v>
      </c>
      <c r="E140" s="49">
        <v>12470</v>
      </c>
      <c r="F140" s="50">
        <v>3157</v>
      </c>
      <c r="G140" s="48">
        <v>4404</v>
      </c>
      <c r="H140" s="48">
        <v>1027</v>
      </c>
      <c r="I140" s="49">
        <v>796</v>
      </c>
      <c r="J140" s="50">
        <v>214</v>
      </c>
      <c r="K140" s="48">
        <v>320</v>
      </c>
      <c r="L140" s="48">
        <v>278</v>
      </c>
      <c r="M140" s="49">
        <v>1721</v>
      </c>
      <c r="N140" s="50">
        <v>655</v>
      </c>
      <c r="O140" s="48">
        <v>21512</v>
      </c>
      <c r="P140" s="48">
        <v>5935</v>
      </c>
      <c r="Q140" s="26">
        <f>IFERROR(100*Tabla1[[#This Row],[Sur Occidente - Atenciones]]/Tabla1[[#Totals],[Sur Occidente - Atenciones]],0)</f>
        <v>4.426155457589763E-2</v>
      </c>
      <c r="R140" s="27">
        <f>IFERROR(100*Tabla1[[#This Row],[Norte - Atenciones]]/Tabla1[[#Totals],[Norte - Atenciones]],0)</f>
        <v>9.3432224137237327E-2</v>
      </c>
      <c r="S140" s="27">
        <f>IFERROR(100*Tabla1[[#This Row],[Centro Oriente - Atenciones]]/Tabla1[[#Totals],[Centro Oriente - Atenciones]],0)</f>
        <v>0.16368175420456577</v>
      </c>
      <c r="T140" s="30">
        <f>IFERROR(100*Tabla1[[#This Row],[Sur - Atenciones]]/Tabla1[[#Totals],[Sur - Atenciones]],0)</f>
        <v>6.4878857480059532E-2</v>
      </c>
      <c r="U140" s="31">
        <f>IFERROR(100*Tabla1[[#This Row],[ATENCIONES]]/Tabla1[[#Totals],[ATENCIONES]],0)</f>
        <v>8.3795108183995395E-2</v>
      </c>
    </row>
    <row r="141" spans="1:21" ht="30" x14ac:dyDescent="0.25">
      <c r="A141" s="46" t="s">
        <v>224</v>
      </c>
      <c r="B141" s="47" t="s">
        <v>229</v>
      </c>
      <c r="C141" s="48">
        <v>1713</v>
      </c>
      <c r="D141" s="48">
        <v>1361</v>
      </c>
      <c r="E141" s="49">
        <v>4937</v>
      </c>
      <c r="F141" s="50">
        <v>3185</v>
      </c>
      <c r="G141" s="48">
        <v>1299</v>
      </c>
      <c r="H141" s="48">
        <v>946</v>
      </c>
      <c r="I141" s="49">
        <v>714</v>
      </c>
      <c r="J141" s="50">
        <v>512</v>
      </c>
      <c r="K141" s="48">
        <v>890</v>
      </c>
      <c r="L141" s="48">
        <v>707</v>
      </c>
      <c r="M141" s="49">
        <v>857</v>
      </c>
      <c r="N141" s="50">
        <v>667</v>
      </c>
      <c r="O141" s="48">
        <v>10410</v>
      </c>
      <c r="P141" s="48">
        <v>7092</v>
      </c>
      <c r="Q141" s="26">
        <f>IFERROR(100*Tabla1[[#This Row],[Sur Occidente - Atenciones]]/Tabla1[[#Totals],[Sur Occidente - Atenciones]],0)</f>
        <v>4.2098857850367925E-2</v>
      </c>
      <c r="R141" s="27">
        <f>IFERROR(100*Tabla1[[#This Row],[Norte - Atenciones]]/Tabla1[[#Totals],[Norte - Atenciones]],0)</f>
        <v>3.6990769091061804E-2</v>
      </c>
      <c r="S141" s="27">
        <f>IFERROR(100*Tabla1[[#This Row],[Centro Oriente - Atenciones]]/Tabla1[[#Totals],[Centro Oriente - Atenciones]],0)</f>
        <v>4.8279427500393039E-2</v>
      </c>
      <c r="T141" s="30">
        <f>IFERROR(100*Tabla1[[#This Row],[Sur - Atenciones]]/Tabla1[[#Totals],[Sur - Atenciones]],0)</f>
        <v>5.8195357086385055E-2</v>
      </c>
      <c r="U141" s="31">
        <f>IFERROR(100*Tabla1[[#This Row],[ATENCIONES]]/Tabla1[[#Totals],[ATENCIONES]],0)</f>
        <v>4.0549789707855707E-2</v>
      </c>
    </row>
    <row r="142" spans="1:21" x14ac:dyDescent="0.25">
      <c r="A142" s="46" t="s">
        <v>37</v>
      </c>
      <c r="B142" s="47" t="s">
        <v>48</v>
      </c>
      <c r="C142" s="48">
        <v>1614</v>
      </c>
      <c r="D142" s="48">
        <v>432</v>
      </c>
      <c r="E142" s="49">
        <v>6842</v>
      </c>
      <c r="F142" s="50">
        <v>2492</v>
      </c>
      <c r="G142" s="48">
        <v>3014</v>
      </c>
      <c r="H142" s="48">
        <v>443</v>
      </c>
      <c r="I142" s="49">
        <v>1154</v>
      </c>
      <c r="J142" s="50">
        <v>229</v>
      </c>
      <c r="K142" s="48">
        <v>233</v>
      </c>
      <c r="L142" s="48">
        <v>133</v>
      </c>
      <c r="M142" s="49">
        <v>883</v>
      </c>
      <c r="N142" s="50">
        <v>273</v>
      </c>
      <c r="O142" s="48">
        <v>13740</v>
      </c>
      <c r="P142" s="48">
        <v>3580</v>
      </c>
      <c r="Q142" s="26">
        <f>IFERROR(100*Tabla1[[#This Row],[Sur Occidente - Atenciones]]/Tabla1[[#Totals],[Sur Occidente - Atenciones]],0)</f>
        <v>3.9665824034147014E-2</v>
      </c>
      <c r="R142" s="27">
        <f>IFERROR(100*Tabla1[[#This Row],[Norte - Atenciones]]/Tabla1[[#Totals],[Norte - Atenciones]],0)</f>
        <v>5.1264096034240397E-2</v>
      </c>
      <c r="S142" s="27">
        <f>IFERROR(100*Tabla1[[#This Row],[Centro Oriente - Atenciones]]/Tabla1[[#Totals],[Centro Oriente - Atenciones]],0)</f>
        <v>0.11202016511638538</v>
      </c>
      <c r="T142" s="30">
        <f>IFERROR(100*Tabla1[[#This Row],[Sur - Atenciones]]/Tabla1[[#Totals],[Sur - Atenciones]],0)</f>
        <v>9.4058042125613944E-2</v>
      </c>
      <c r="U142" s="31">
        <f>IFERROR(100*Tabla1[[#This Row],[ATENCIONES]]/Tabla1[[#Totals],[ATENCIONES]],0)</f>
        <v>5.3521048087025694E-2</v>
      </c>
    </row>
    <row r="143" spans="1:21" ht="30" x14ac:dyDescent="0.25">
      <c r="A143" s="46" t="s">
        <v>77</v>
      </c>
      <c r="B143" s="47" t="s">
        <v>81</v>
      </c>
      <c r="C143" s="48">
        <v>1592</v>
      </c>
      <c r="D143" s="48">
        <v>1198</v>
      </c>
      <c r="E143" s="49">
        <v>6472</v>
      </c>
      <c r="F143" s="50">
        <v>4100</v>
      </c>
      <c r="G143" s="48">
        <v>2462</v>
      </c>
      <c r="H143" s="48">
        <v>1484</v>
      </c>
      <c r="I143" s="49">
        <v>307</v>
      </c>
      <c r="J143" s="50">
        <v>239</v>
      </c>
      <c r="K143" s="48">
        <v>2308</v>
      </c>
      <c r="L143" s="48">
        <v>1622</v>
      </c>
      <c r="M143" s="49">
        <v>769</v>
      </c>
      <c r="N143" s="50">
        <v>588</v>
      </c>
      <c r="O143" s="48">
        <v>13910</v>
      </c>
      <c r="P143" s="48">
        <v>8726</v>
      </c>
      <c r="Q143" s="26">
        <f>IFERROR(100*Tabla1[[#This Row],[Sur Occidente - Atenciones]]/Tabla1[[#Totals],[Sur Occidente - Atenciones]],0)</f>
        <v>3.9125149852764593E-2</v>
      </c>
      <c r="R143" s="27">
        <f>IFERROR(100*Tabla1[[#This Row],[Norte - Atenciones]]/Tabla1[[#Totals],[Norte - Atenciones]],0)</f>
        <v>4.8491848806431433E-2</v>
      </c>
      <c r="S143" s="27">
        <f>IFERROR(100*Tabla1[[#This Row],[Centro Oriente - Atenciones]]/Tabla1[[#Totals],[Centro Oriente - Atenciones]],0)</f>
        <v>9.1504195924532447E-2</v>
      </c>
      <c r="T143" s="30">
        <f>IFERROR(100*Tabla1[[#This Row],[Sur - Atenciones]]/Tabla1[[#Totals],[Sur - Atenciones]],0)</f>
        <v>2.5022373425098336E-2</v>
      </c>
      <c r="U143" s="31">
        <f>IFERROR(100*Tabla1[[#This Row],[ATENCIONES]]/Tabla1[[#Totals],[ATENCIONES]],0)</f>
        <v>5.4183244460737072E-2</v>
      </c>
    </row>
    <row r="144" spans="1:21" x14ac:dyDescent="0.25">
      <c r="A144" s="46" t="s">
        <v>58</v>
      </c>
      <c r="B144" s="47" t="s">
        <v>68</v>
      </c>
      <c r="C144" s="48">
        <v>1564</v>
      </c>
      <c r="D144" s="48">
        <v>830</v>
      </c>
      <c r="E144" s="49">
        <v>9117</v>
      </c>
      <c r="F144" s="50">
        <v>4720</v>
      </c>
      <c r="G144" s="48">
        <v>3311</v>
      </c>
      <c r="H144" s="48">
        <v>1100</v>
      </c>
      <c r="I144" s="49">
        <v>205</v>
      </c>
      <c r="J144" s="50">
        <v>184</v>
      </c>
      <c r="K144" s="48">
        <v>3733</v>
      </c>
      <c r="L144" s="48">
        <v>2447</v>
      </c>
      <c r="M144" s="49">
        <v>1384</v>
      </c>
      <c r="N144" s="50">
        <v>972</v>
      </c>
      <c r="O144" s="48">
        <v>19314</v>
      </c>
      <c r="P144" s="48">
        <v>9882</v>
      </c>
      <c r="Q144" s="26">
        <f>IFERROR(100*Tabla1[[#This Row],[Sur Occidente - Atenciones]]/Tabla1[[#Totals],[Sur Occidente - Atenciones]],0)</f>
        <v>3.8437019076459682E-2</v>
      </c>
      <c r="R144" s="27">
        <f>IFERROR(100*Tabla1[[#This Row],[Norte - Atenciones]]/Tabla1[[#Totals],[Norte - Atenciones]],0)</f>
        <v>6.8309670205227963E-2</v>
      </c>
      <c r="S144" s="27">
        <f>IFERROR(100*Tabla1[[#This Row],[Centro Oriente - Atenciones]]/Tabla1[[#Totals],[Centro Oriente - Atenciones]],0)</f>
        <v>0.12305864854026277</v>
      </c>
      <c r="T144" s="30">
        <f>IFERROR(100*Tabla1[[#This Row],[Sur - Atenciones]]/Tabla1[[#Totals],[Sur - Atenciones]],0)</f>
        <v>1.6708750984186185E-2</v>
      </c>
      <c r="U144" s="31">
        <f>IFERROR(100*Tabla1[[#This Row],[ATENCIONES]]/Tabla1[[#Totals],[ATENCIONES]],0)</f>
        <v>7.5233298599185899E-2</v>
      </c>
    </row>
    <row r="145" spans="1:21" ht="30" x14ac:dyDescent="0.25">
      <c r="A145" s="46" t="s">
        <v>58</v>
      </c>
      <c r="B145" s="47" t="s">
        <v>71</v>
      </c>
      <c r="C145" s="48">
        <v>1564</v>
      </c>
      <c r="D145" s="48">
        <v>558</v>
      </c>
      <c r="E145" s="49">
        <v>6915</v>
      </c>
      <c r="F145" s="50">
        <v>2605</v>
      </c>
      <c r="G145" s="48">
        <v>4379</v>
      </c>
      <c r="H145" s="48">
        <v>751</v>
      </c>
      <c r="I145" s="49">
        <v>97</v>
      </c>
      <c r="J145" s="50">
        <v>79</v>
      </c>
      <c r="K145" s="48">
        <v>636</v>
      </c>
      <c r="L145" s="48">
        <v>394</v>
      </c>
      <c r="M145" s="49">
        <v>554</v>
      </c>
      <c r="N145" s="50">
        <v>332</v>
      </c>
      <c r="O145" s="48">
        <v>14145</v>
      </c>
      <c r="P145" s="48">
        <v>4370</v>
      </c>
      <c r="Q145" s="26">
        <f>IFERROR(100*Tabla1[[#This Row],[Sur Occidente - Atenciones]]/Tabla1[[#Totals],[Sur Occidente - Atenciones]],0)</f>
        <v>3.8437019076459682E-2</v>
      </c>
      <c r="R145" s="27">
        <f>IFERROR(100*Tabla1[[#This Row],[Norte - Atenciones]]/Tabla1[[#Totals],[Norte - Atenciones]],0)</f>
        <v>5.1811052919727034E-2</v>
      </c>
      <c r="S145" s="27">
        <f>IFERROR(100*Tabla1[[#This Row],[Centro Oriente - Atenciones]]/Tabla1[[#Totals],[Centro Oriente - Atenciones]],0)</f>
        <v>0.16275258893319561</v>
      </c>
      <c r="T145" s="30">
        <f>IFERROR(100*Tabla1[[#This Row],[Sur - Atenciones]]/Tabla1[[#Totals],[Sur - Atenciones]],0)</f>
        <v>7.9060919291027328E-3</v>
      </c>
      <c r="U145" s="31">
        <f>IFERROR(100*Tabla1[[#This Row],[ATENCIONES]]/Tabla1[[#Totals],[ATENCIONES]],0)</f>
        <v>5.5098633565573395E-2</v>
      </c>
    </row>
    <row r="146" spans="1:21" x14ac:dyDescent="0.25">
      <c r="A146" s="46" t="s">
        <v>258</v>
      </c>
      <c r="B146" s="47" t="s">
        <v>259</v>
      </c>
      <c r="C146" s="48">
        <v>1554</v>
      </c>
      <c r="D146" s="48">
        <v>1189</v>
      </c>
      <c r="E146" s="49">
        <v>12656</v>
      </c>
      <c r="F146" s="50">
        <v>6406</v>
      </c>
      <c r="G146" s="48">
        <v>2470</v>
      </c>
      <c r="H146" s="48">
        <v>1061</v>
      </c>
      <c r="I146" s="49">
        <v>890</v>
      </c>
      <c r="J146" s="50">
        <v>697</v>
      </c>
      <c r="K146" s="48">
        <v>1124</v>
      </c>
      <c r="L146" s="48">
        <v>987</v>
      </c>
      <c r="M146" s="49">
        <v>683</v>
      </c>
      <c r="N146" s="50">
        <v>502</v>
      </c>
      <c r="O146" s="48">
        <v>19377</v>
      </c>
      <c r="P146" s="48">
        <v>10650</v>
      </c>
      <c r="Q146" s="26">
        <f>IFERROR(100*Tabla1[[#This Row],[Sur Occidente - Atenciones]]/Tabla1[[#Totals],[Sur Occidente - Atenciones]],0)</f>
        <v>3.8191258084922221E-2</v>
      </c>
      <c r="R146" s="27">
        <f>IFERROR(100*Tabla1[[#This Row],[Norte - Atenciones]]/Tabla1[[#Totals],[Norte - Atenciones]],0)</f>
        <v>9.4825840311216963E-2</v>
      </c>
      <c r="S146" s="27">
        <f>IFERROR(100*Tabla1[[#This Row],[Centro Oriente - Atenciones]]/Tabla1[[#Totals],[Centro Oriente - Atenciones]],0)</f>
        <v>9.1801528811370908E-2</v>
      </c>
      <c r="T146" s="30">
        <f>IFERROR(100*Tabla1[[#This Row],[Sur - Atenciones]]/Tabla1[[#Totals],[Sur - Atenciones]],0)</f>
        <v>7.2540431102076613E-2</v>
      </c>
      <c r="U146" s="31">
        <f>IFERROR(100*Tabla1[[#This Row],[ATENCIONES]]/Tabla1[[#Totals],[ATENCIONES]],0)</f>
        <v>7.5478700784737757E-2</v>
      </c>
    </row>
    <row r="147" spans="1:21" x14ac:dyDescent="0.25">
      <c r="A147" s="46" t="s">
        <v>145</v>
      </c>
      <c r="B147" s="47" t="s">
        <v>153</v>
      </c>
      <c r="C147" s="48">
        <v>1517</v>
      </c>
      <c r="D147" s="48">
        <v>740</v>
      </c>
      <c r="E147" s="49">
        <v>5906</v>
      </c>
      <c r="F147" s="50">
        <v>2634</v>
      </c>
      <c r="G147" s="48">
        <v>2253</v>
      </c>
      <c r="H147" s="48">
        <v>491</v>
      </c>
      <c r="I147" s="49">
        <v>802</v>
      </c>
      <c r="J147" s="50">
        <v>131</v>
      </c>
      <c r="K147" s="48">
        <v>182</v>
      </c>
      <c r="L147" s="48">
        <v>125</v>
      </c>
      <c r="M147" s="49">
        <v>720</v>
      </c>
      <c r="N147" s="50">
        <v>373</v>
      </c>
      <c r="O147" s="48">
        <v>11380</v>
      </c>
      <c r="P147" s="48">
        <v>4321</v>
      </c>
      <c r="Q147" s="26">
        <f>IFERROR(100*Tabla1[[#This Row],[Sur Occidente - Atenciones]]/Tabla1[[#Totals],[Sur Occidente - Atenciones]],0)</f>
        <v>3.7281942416233595E-2</v>
      </c>
      <c r="R147" s="27">
        <f>IFERROR(100*Tabla1[[#This Row],[Norte - Atenciones]]/Tabla1[[#Totals],[Norte - Atenciones]],0)</f>
        <v>4.4251059803891234E-2</v>
      </c>
      <c r="S147" s="27">
        <f>IFERROR(100*Tabla1[[#This Row],[Centro Oriente - Atenciones]]/Tabla1[[#Totals],[Centro Oriente - Atenciones]],0)</f>
        <v>8.3736374255877988E-2</v>
      </c>
      <c r="T147" s="30">
        <f>IFERROR(100*Tabla1[[#This Row],[Sur - Atenciones]]/Tabla1[[#Totals],[Sur - Atenciones]],0)</f>
        <v>6.5367894094230841E-2</v>
      </c>
      <c r="U147" s="31">
        <f>IFERROR(100*Tabla1[[#This Row],[ATENCIONES]]/Tabla1[[#Totals],[ATENCIONES]],0)</f>
        <v>4.4328204310797113E-2</v>
      </c>
    </row>
    <row r="148" spans="1:21" ht="30" x14ac:dyDescent="0.25">
      <c r="A148" s="46" t="s">
        <v>224</v>
      </c>
      <c r="B148" s="47" t="s">
        <v>228</v>
      </c>
      <c r="C148" s="48">
        <v>1362</v>
      </c>
      <c r="D148" s="48">
        <v>604</v>
      </c>
      <c r="E148" s="49">
        <v>5840</v>
      </c>
      <c r="F148" s="50">
        <v>2447</v>
      </c>
      <c r="G148" s="48">
        <v>1127</v>
      </c>
      <c r="H148" s="48">
        <v>620</v>
      </c>
      <c r="I148" s="49">
        <v>520</v>
      </c>
      <c r="J148" s="50">
        <v>239</v>
      </c>
      <c r="K148" s="48">
        <v>1693</v>
      </c>
      <c r="L148" s="48">
        <v>708</v>
      </c>
      <c r="M148" s="49">
        <v>521</v>
      </c>
      <c r="N148" s="50">
        <v>323</v>
      </c>
      <c r="O148" s="48">
        <v>11063</v>
      </c>
      <c r="P148" s="48">
        <v>4348</v>
      </c>
      <c r="Q148" s="26">
        <f>IFERROR(100*Tabla1[[#This Row],[Sur Occidente - Atenciones]]/Tabla1[[#Totals],[Sur Occidente - Atenciones]],0)</f>
        <v>3.3472647047402874E-2</v>
      </c>
      <c r="R148" s="27">
        <f>IFERROR(100*Tabla1[[#This Row],[Norte - Atenciones]]/Tabla1[[#Totals],[Norte - Atenciones]],0)</f>
        <v>4.3756550838930715E-2</v>
      </c>
      <c r="S148" s="27">
        <f>IFERROR(100*Tabla1[[#This Row],[Centro Oriente - Atenciones]]/Tabla1[[#Totals],[Centro Oriente - Atenciones]],0)</f>
        <v>4.1886770433366402E-2</v>
      </c>
      <c r="T148" s="30">
        <f>IFERROR(100*Tabla1[[#This Row],[Sur - Atenciones]]/Tabla1[[#Totals],[Sur - Atenciones]],0)</f>
        <v>4.2383173228179596E-2</v>
      </c>
      <c r="U148" s="31">
        <f>IFERROR(100*Tabla1[[#This Row],[ATENCIONES]]/Tabla1[[#Totals],[ATENCIONES]],0)</f>
        <v>4.3093402837464719E-2</v>
      </c>
    </row>
    <row r="149" spans="1:21" x14ac:dyDescent="0.25">
      <c r="A149" s="46" t="s">
        <v>105</v>
      </c>
      <c r="B149" s="47" t="s">
        <v>115</v>
      </c>
      <c r="C149" s="48">
        <v>1311</v>
      </c>
      <c r="D149" s="48">
        <v>531</v>
      </c>
      <c r="E149" s="49">
        <v>6922</v>
      </c>
      <c r="F149" s="50">
        <v>2047</v>
      </c>
      <c r="G149" s="48">
        <v>1998</v>
      </c>
      <c r="H149" s="48">
        <v>441</v>
      </c>
      <c r="I149" s="49">
        <v>186</v>
      </c>
      <c r="J149" s="50">
        <v>125</v>
      </c>
      <c r="K149" s="48">
        <v>1732</v>
      </c>
      <c r="L149" s="48">
        <v>548</v>
      </c>
      <c r="M149" s="49">
        <v>557</v>
      </c>
      <c r="N149" s="50">
        <v>242</v>
      </c>
      <c r="O149" s="48">
        <v>12706</v>
      </c>
      <c r="P149" s="48">
        <v>3457</v>
      </c>
      <c r="Q149" s="26">
        <f>IFERROR(100*Tabla1[[#This Row],[Sur Occidente - Atenciones]]/Tabla1[[#Totals],[Sur Occidente - Atenciones]],0)</f>
        <v>3.2219265990561796E-2</v>
      </c>
      <c r="R149" s="27">
        <f>IFERROR(100*Tabla1[[#This Row],[Norte - Atenciones]]/Tabla1[[#Totals],[Norte - Atenciones]],0)</f>
        <v>5.1863500840253152E-2</v>
      </c>
      <c r="S149" s="27">
        <f>IFERROR(100*Tabla1[[#This Row],[Centro Oriente - Atenciones]]/Tabla1[[#Totals],[Centro Oriente - Atenciones]],0)</f>
        <v>7.425888848790245E-2</v>
      </c>
      <c r="T149" s="30">
        <f>IFERROR(100*Tabla1[[#This Row],[Sur - Atenciones]]/Tabla1[[#Totals],[Sur - Atenciones]],0)</f>
        <v>1.5160135039310393E-2</v>
      </c>
      <c r="U149" s="31">
        <f>IFERROR(100*Tabla1[[#This Row],[ATENCIONES]]/Tabla1[[#Totals],[ATENCIONES]],0)</f>
        <v>4.9493336025745883E-2</v>
      </c>
    </row>
    <row r="150" spans="1:21" ht="30" x14ac:dyDescent="0.25">
      <c r="A150" s="46" t="s">
        <v>105</v>
      </c>
      <c r="B150" s="47" t="s">
        <v>114</v>
      </c>
      <c r="C150" s="48">
        <v>1281</v>
      </c>
      <c r="D150" s="48">
        <v>656</v>
      </c>
      <c r="E150" s="49">
        <v>8761</v>
      </c>
      <c r="F150" s="50">
        <v>873</v>
      </c>
      <c r="G150" s="48">
        <v>1757</v>
      </c>
      <c r="H150" s="48">
        <v>283</v>
      </c>
      <c r="I150" s="49">
        <v>144</v>
      </c>
      <c r="J150" s="50">
        <v>110</v>
      </c>
      <c r="K150" s="48">
        <v>934</v>
      </c>
      <c r="L150" s="48">
        <v>213</v>
      </c>
      <c r="M150" s="49">
        <v>354</v>
      </c>
      <c r="N150" s="50">
        <v>153</v>
      </c>
      <c r="O150" s="48">
        <v>13231</v>
      </c>
      <c r="P150" s="48">
        <v>1960</v>
      </c>
      <c r="Q150" s="26">
        <f>IFERROR(100*Tabla1[[#This Row],[Sur Occidente - Atenciones]]/Tabla1[[#Totals],[Sur Occidente - Atenciones]],0)</f>
        <v>3.14819830159494E-2</v>
      </c>
      <c r="R150" s="27">
        <f>IFERROR(100*Tabla1[[#This Row],[Norte - Atenciones]]/Tabla1[[#Totals],[Norte - Atenciones]],0)</f>
        <v>6.5642318818471226E-2</v>
      </c>
      <c r="S150" s="27">
        <f>IFERROR(100*Tabla1[[#This Row],[Centro Oriente - Atenciones]]/Tabla1[[#Totals],[Centro Oriente - Atenciones]],0)</f>
        <v>6.5301735271894201E-2</v>
      </c>
      <c r="T150" s="30">
        <f>IFERROR(100*Tabla1[[#This Row],[Sur - Atenciones]]/Tabla1[[#Totals],[Sur - Atenciones]],0)</f>
        <v>1.1736878740111272E-2</v>
      </c>
      <c r="U150" s="31">
        <f>IFERROR(100*Tabla1[[#This Row],[ATENCIONES]]/Tabla1[[#Totals],[ATENCIONES]],0)</f>
        <v>5.1538354238678086E-2</v>
      </c>
    </row>
    <row r="151" spans="1:21" x14ac:dyDescent="0.25">
      <c r="A151" s="46" t="s">
        <v>105</v>
      </c>
      <c r="B151" s="47" t="s">
        <v>116</v>
      </c>
      <c r="C151" s="48">
        <v>1277</v>
      </c>
      <c r="D151" s="48">
        <v>157</v>
      </c>
      <c r="E151" s="49">
        <v>2754</v>
      </c>
      <c r="F151" s="50">
        <v>502</v>
      </c>
      <c r="G151" s="48">
        <v>1057</v>
      </c>
      <c r="H151" s="48">
        <v>168</v>
      </c>
      <c r="I151" s="49">
        <v>281</v>
      </c>
      <c r="J151" s="50">
        <v>49</v>
      </c>
      <c r="K151" s="48">
        <v>173</v>
      </c>
      <c r="L151" s="48">
        <v>87</v>
      </c>
      <c r="M151" s="49">
        <v>233</v>
      </c>
      <c r="N151" s="50">
        <v>73</v>
      </c>
      <c r="O151" s="48">
        <v>5775</v>
      </c>
      <c r="P151" s="48">
        <v>948</v>
      </c>
      <c r="Q151" s="26">
        <f>IFERROR(100*Tabla1[[#This Row],[Sur Occidente - Atenciones]]/Tabla1[[#Totals],[Sur Occidente - Atenciones]],0)</f>
        <v>3.1383678619334408E-2</v>
      </c>
      <c r="R151" s="27">
        <f>IFERROR(100*Tabla1[[#This Row],[Norte - Atenciones]]/Tabla1[[#Totals],[Norte - Atenciones]],0)</f>
        <v>2.0634510446988902E-2</v>
      </c>
      <c r="S151" s="27">
        <f>IFERROR(100*Tabla1[[#This Row],[Centro Oriente - Atenciones]]/Tabla1[[#Totals],[Centro Oriente - Atenciones]],0)</f>
        <v>3.9285107673529975E-2</v>
      </c>
      <c r="T151" s="30">
        <f>IFERROR(100*Tabla1[[#This Row],[Sur - Atenciones]]/Tabla1[[#Totals],[Sur - Atenciones]],0)</f>
        <v>2.2903214763689356E-2</v>
      </c>
      <c r="U151" s="31">
        <f>IFERROR(100*Tabla1[[#This Row],[ATENCIONES]]/Tabla1[[#Totals],[ATENCIONES]],0)</f>
        <v>2.2495200342254249E-2</v>
      </c>
    </row>
    <row r="152" spans="1:21" x14ac:dyDescent="0.25">
      <c r="A152" s="46" t="s">
        <v>117</v>
      </c>
      <c r="B152" s="47" t="s">
        <v>127</v>
      </c>
      <c r="C152" s="48">
        <v>1258</v>
      </c>
      <c r="D152" s="48">
        <v>994</v>
      </c>
      <c r="E152" s="49">
        <v>14308</v>
      </c>
      <c r="F152" s="50">
        <v>9770</v>
      </c>
      <c r="G152" s="48">
        <v>1191</v>
      </c>
      <c r="H152" s="48">
        <v>852</v>
      </c>
      <c r="I152" s="49">
        <v>361</v>
      </c>
      <c r="J152" s="50">
        <v>312</v>
      </c>
      <c r="K152" s="48">
        <v>459</v>
      </c>
      <c r="L152" s="48">
        <v>363</v>
      </c>
      <c r="M152" s="49">
        <v>3149</v>
      </c>
      <c r="N152" s="50">
        <v>2378</v>
      </c>
      <c r="O152" s="48">
        <v>20726</v>
      </c>
      <c r="P152" s="48">
        <v>14447</v>
      </c>
      <c r="Q152" s="26">
        <f>IFERROR(100*Tabla1[[#This Row],[Sur Occidente - Atenciones]]/Tabla1[[#Totals],[Sur Occidente - Atenciones]],0)</f>
        <v>3.0916732735413226E-2</v>
      </c>
      <c r="R152" s="27">
        <f>IFERROR(100*Tabla1[[#This Row],[Norte - Atenciones]]/Tabla1[[#Totals],[Norte - Atenciones]],0)</f>
        <v>0.10720354955538025</v>
      </c>
      <c r="S152" s="27">
        <f>IFERROR(100*Tabla1[[#This Row],[Centro Oriente - Atenciones]]/Tabla1[[#Totals],[Centro Oriente - Atenciones]],0)</f>
        <v>4.4265433528073987E-2</v>
      </c>
      <c r="T152" s="30">
        <f>IFERROR(100*Tabla1[[#This Row],[Sur - Atenciones]]/Tabla1[[#Totals],[Sur - Atenciones]],0)</f>
        <v>2.9423702952640064E-2</v>
      </c>
      <c r="U152" s="31">
        <f>IFERROR(100*Tabla1[[#This Row],[ATENCIONES]]/Tabla1[[#Totals],[ATENCIONES]],0)</f>
        <v>8.0733423773776888E-2</v>
      </c>
    </row>
    <row r="153" spans="1:21" ht="30" x14ac:dyDescent="0.25">
      <c r="A153" s="46" t="s">
        <v>224</v>
      </c>
      <c r="B153" s="47" t="s">
        <v>227</v>
      </c>
      <c r="C153" s="48">
        <v>1214</v>
      </c>
      <c r="D153" s="48">
        <v>878</v>
      </c>
      <c r="E153" s="49">
        <v>5525</v>
      </c>
      <c r="F153" s="50">
        <v>3183</v>
      </c>
      <c r="G153" s="48">
        <v>1454</v>
      </c>
      <c r="H153" s="48">
        <v>826</v>
      </c>
      <c r="I153" s="49">
        <v>368</v>
      </c>
      <c r="J153" s="50">
        <v>274</v>
      </c>
      <c r="K153" s="48">
        <v>1605</v>
      </c>
      <c r="L153" s="48">
        <v>1032</v>
      </c>
      <c r="M153" s="49">
        <v>976</v>
      </c>
      <c r="N153" s="50">
        <v>745</v>
      </c>
      <c r="O153" s="48">
        <v>11142</v>
      </c>
      <c r="P153" s="48">
        <v>6499</v>
      </c>
      <c r="Q153" s="26">
        <f>IFERROR(100*Tabla1[[#This Row],[Sur Occidente - Atenciones]]/Tabla1[[#Totals],[Sur Occidente - Atenciones]],0)</f>
        <v>2.9835384372648373E-2</v>
      </c>
      <c r="R153" s="27">
        <f>IFERROR(100*Tabla1[[#This Row],[Norte - Atenciones]]/Tabla1[[#Totals],[Norte - Atenciones]],0)</f>
        <v>4.1396394415255514E-2</v>
      </c>
      <c r="S153" s="27">
        <f>IFERROR(100*Tabla1[[#This Row],[Centro Oriente - Atenciones]]/Tabla1[[#Totals],[Centro Oriente - Atenciones]],0)</f>
        <v>5.4040252182887973E-2</v>
      </c>
      <c r="T153" s="30">
        <f>IFERROR(100*Tabla1[[#This Row],[Sur - Atenciones]]/Tabla1[[#Totals],[Sur - Atenciones]],0)</f>
        <v>2.9994245669173251E-2</v>
      </c>
      <c r="U153" s="31">
        <f>IFERROR(100*Tabla1[[#This Row],[ATENCIONES]]/Tabla1[[#Totals],[ATENCIONES]],0)</f>
        <v>4.3401129387601184E-2</v>
      </c>
    </row>
    <row r="154" spans="1:21" ht="30" x14ac:dyDescent="0.25">
      <c r="A154" s="46" t="s">
        <v>58</v>
      </c>
      <c r="B154" s="47" t="s">
        <v>70</v>
      </c>
      <c r="C154" s="48">
        <v>1142</v>
      </c>
      <c r="D154" s="48">
        <v>394</v>
      </c>
      <c r="E154" s="49">
        <v>8000</v>
      </c>
      <c r="F154" s="50">
        <v>2164</v>
      </c>
      <c r="G154" s="48">
        <v>5349</v>
      </c>
      <c r="H154" s="48">
        <v>957</v>
      </c>
      <c r="I154" s="49">
        <v>66</v>
      </c>
      <c r="J154" s="50">
        <v>60</v>
      </c>
      <c r="K154" s="48">
        <v>615</v>
      </c>
      <c r="L154" s="48">
        <v>249</v>
      </c>
      <c r="M154" s="49">
        <v>435</v>
      </c>
      <c r="N154" s="50">
        <v>218</v>
      </c>
      <c r="O154" s="48">
        <v>15607</v>
      </c>
      <c r="P154" s="48">
        <v>3656</v>
      </c>
      <c r="Q154" s="26">
        <f>IFERROR(100*Tabla1[[#This Row],[Sur Occidente - Atenciones]]/Tabla1[[#Totals],[Sur Occidente - Atenciones]],0)</f>
        <v>2.806590523357862E-2</v>
      </c>
      <c r="R154" s="27">
        <f>IFERROR(100*Tabla1[[#This Row],[Norte - Atenciones]]/Tabla1[[#Totals],[Norte - Atenciones]],0)</f>
        <v>5.9940480601274951E-2</v>
      </c>
      <c r="S154" s="27">
        <f>IFERROR(100*Tabla1[[#This Row],[Centro Oriente - Atenciones]]/Tabla1[[#Totals],[Centro Oriente - Atenciones]],0)</f>
        <v>0.19880420146235747</v>
      </c>
      <c r="T154" s="30">
        <f>IFERROR(100*Tabla1[[#This Row],[Sur - Atenciones]]/Tabla1[[#Totals],[Sur - Atenciones]],0)</f>
        <v>5.3794027558843327E-3</v>
      </c>
      <c r="U154" s="31">
        <f>IFERROR(100*Tabla1[[#This Row],[ATENCIONES]]/Tabla1[[#Totals],[ATENCIONES]],0)</f>
        <v>6.0793522379491267E-2</v>
      </c>
    </row>
    <row r="155" spans="1:21" ht="30" x14ac:dyDescent="0.25">
      <c r="A155" s="46" t="s">
        <v>213</v>
      </c>
      <c r="B155" s="47" t="s">
        <v>214</v>
      </c>
      <c r="C155" s="48">
        <v>1113</v>
      </c>
      <c r="D155" s="48">
        <v>670</v>
      </c>
      <c r="E155" s="49">
        <v>17348</v>
      </c>
      <c r="F155" s="50">
        <v>4630</v>
      </c>
      <c r="G155" s="48">
        <v>8978</v>
      </c>
      <c r="H155" s="48">
        <v>1356</v>
      </c>
      <c r="I155" s="49">
        <v>8378</v>
      </c>
      <c r="J155" s="50">
        <v>1295</v>
      </c>
      <c r="K155" s="48">
        <v>542</v>
      </c>
      <c r="L155" s="48">
        <v>300</v>
      </c>
      <c r="M155" s="49">
        <v>1153</v>
      </c>
      <c r="N155" s="50">
        <v>336</v>
      </c>
      <c r="O155" s="48">
        <v>37512</v>
      </c>
      <c r="P155" s="48">
        <v>8053</v>
      </c>
      <c r="Q155" s="26">
        <f>IFERROR(100*Tabla1[[#This Row],[Sur Occidente - Atenciones]]/Tabla1[[#Totals],[Sur Occidente - Atenciones]],0)</f>
        <v>2.7353198358119966E-2</v>
      </c>
      <c r="R155" s="27">
        <f>IFERROR(100*Tabla1[[#This Row],[Norte - Atenciones]]/Tabla1[[#Totals],[Norte - Atenciones]],0)</f>
        <v>0.12998093218386472</v>
      </c>
      <c r="S155" s="27">
        <f>IFERROR(100*Tabla1[[#This Row],[Centro Oriente - Atenciones]]/Tabla1[[#Totals],[Centro Oriente - Atenciones]],0)</f>
        <v>0.33368183225444858</v>
      </c>
      <c r="T155" s="30">
        <f>IFERROR(100*Tabla1[[#This Row],[Sur - Atenciones]]/Tabla1[[#Totals],[Sur - Atenciones]],0)</f>
        <v>0.68285812558786274</v>
      </c>
      <c r="U155" s="31">
        <f>IFERROR(100*Tabla1[[#This Row],[ATENCIONES]]/Tabla1[[#Totals],[ATENCIONES]],0)</f>
        <v>0.14611947276859591</v>
      </c>
    </row>
    <row r="156" spans="1:21" x14ac:dyDescent="0.25">
      <c r="A156" s="46" t="s">
        <v>204</v>
      </c>
      <c r="B156" s="47" t="s">
        <v>211</v>
      </c>
      <c r="C156" s="48">
        <v>1099</v>
      </c>
      <c r="D156" s="48">
        <v>777</v>
      </c>
      <c r="E156" s="49">
        <v>2930</v>
      </c>
      <c r="F156" s="50">
        <v>1644</v>
      </c>
      <c r="G156" s="48">
        <v>1044</v>
      </c>
      <c r="H156" s="48">
        <v>565</v>
      </c>
      <c r="I156" s="49">
        <v>781</v>
      </c>
      <c r="J156" s="50">
        <v>369</v>
      </c>
      <c r="K156" s="48">
        <v>481</v>
      </c>
      <c r="L156" s="48">
        <v>400</v>
      </c>
      <c r="M156" s="49">
        <v>625</v>
      </c>
      <c r="N156" s="50">
        <v>439</v>
      </c>
      <c r="O156" s="48">
        <v>6960</v>
      </c>
      <c r="P156" s="48">
        <v>4026</v>
      </c>
      <c r="Q156" s="26">
        <f>IFERROR(100*Tabla1[[#This Row],[Sur Occidente - Atenciones]]/Tabla1[[#Totals],[Sur Occidente - Atenciones]],0)</f>
        <v>2.7009132969967514E-2</v>
      </c>
      <c r="R156" s="27">
        <f>IFERROR(100*Tabla1[[#This Row],[Norte - Atenciones]]/Tabla1[[#Totals],[Norte - Atenciones]],0)</f>
        <v>2.1953201020216952E-2</v>
      </c>
      <c r="S156" s="27">
        <f>IFERROR(100*Tabla1[[#This Row],[Centro Oriente - Atenciones]]/Tabla1[[#Totals],[Centro Oriente - Atenciones]],0)</f>
        <v>3.8801941732417501E-2</v>
      </c>
      <c r="T156" s="30">
        <f>IFERROR(100*Tabla1[[#This Row],[Sur - Atenciones]]/Tabla1[[#Totals],[Sur - Atenciones]],0)</f>
        <v>6.365626594463128E-2</v>
      </c>
      <c r="U156" s="31">
        <f>IFERROR(100*Tabla1[[#This Row],[ATENCIONES]]/Tabla1[[#Totals],[ATENCIONES]],0)</f>
        <v>2.7111098594301223E-2</v>
      </c>
    </row>
    <row r="157" spans="1:21" x14ac:dyDescent="0.25">
      <c r="A157" s="46" t="s">
        <v>192</v>
      </c>
      <c r="B157" s="47" t="s">
        <v>202</v>
      </c>
      <c r="C157" s="48">
        <v>1083</v>
      </c>
      <c r="D157" s="48">
        <v>898</v>
      </c>
      <c r="E157" s="49">
        <v>4029</v>
      </c>
      <c r="F157" s="50">
        <v>2678</v>
      </c>
      <c r="G157" s="48">
        <v>651</v>
      </c>
      <c r="H157" s="48">
        <v>447</v>
      </c>
      <c r="I157" s="49">
        <v>299</v>
      </c>
      <c r="J157" s="50">
        <v>230</v>
      </c>
      <c r="K157" s="48">
        <v>449</v>
      </c>
      <c r="L157" s="48">
        <v>385</v>
      </c>
      <c r="M157" s="49">
        <v>387</v>
      </c>
      <c r="N157" s="50">
        <v>329</v>
      </c>
      <c r="O157" s="48">
        <v>6898</v>
      </c>
      <c r="P157" s="48">
        <v>4854</v>
      </c>
      <c r="Q157" s="26">
        <f>IFERROR(100*Tabla1[[#This Row],[Sur Occidente - Atenciones]]/Tabla1[[#Totals],[Sur Occidente - Atenciones]],0)</f>
        <v>2.661591538350757E-2</v>
      </c>
      <c r="R157" s="27">
        <f>IFERROR(100*Tabla1[[#This Row],[Norte - Atenciones]]/Tabla1[[#Totals],[Norte - Atenciones]],0)</f>
        <v>3.0187524542817097E-2</v>
      </c>
      <c r="S157" s="27">
        <f>IFERROR(100*Tabla1[[#This Row],[Centro Oriente - Atenciones]]/Tabla1[[#Totals],[Centro Oriente - Atenciones]],0)</f>
        <v>2.4195463666478727E-2</v>
      </c>
      <c r="T157" s="30">
        <f>IFERROR(100*Tabla1[[#This Row],[Sur - Atenciones]]/Tabla1[[#Totals],[Sur - Atenciones]],0)</f>
        <v>2.4370324606203267E-2</v>
      </c>
      <c r="U157" s="31">
        <f>IFERROR(100*Tabla1[[#This Row],[ATENCIONES]]/Tabla1[[#Totals],[ATENCIONES]],0)</f>
        <v>2.6869591681535895E-2</v>
      </c>
    </row>
    <row r="158" spans="1:21" ht="30" x14ac:dyDescent="0.25">
      <c r="A158" s="46" t="s">
        <v>224</v>
      </c>
      <c r="B158" s="47" t="s">
        <v>226</v>
      </c>
      <c r="C158" s="48">
        <v>931</v>
      </c>
      <c r="D158" s="48">
        <v>695</v>
      </c>
      <c r="E158" s="49">
        <v>7933</v>
      </c>
      <c r="F158" s="50">
        <v>4064</v>
      </c>
      <c r="G158" s="48">
        <v>4165</v>
      </c>
      <c r="H158" s="48">
        <v>1445</v>
      </c>
      <c r="I158" s="49">
        <v>678</v>
      </c>
      <c r="J158" s="50">
        <v>372</v>
      </c>
      <c r="K158" s="48">
        <v>1330</v>
      </c>
      <c r="L158" s="48">
        <v>860</v>
      </c>
      <c r="M158" s="49">
        <v>1042</v>
      </c>
      <c r="N158" s="50">
        <v>653</v>
      </c>
      <c r="O158" s="48">
        <v>16079</v>
      </c>
      <c r="P158" s="48">
        <v>7433</v>
      </c>
      <c r="Q158" s="26">
        <f>IFERROR(100*Tabla1[[#This Row],[Sur Occidente - Atenciones]]/Tabla1[[#Totals],[Sur Occidente - Atenciones]],0)</f>
        <v>2.2880348312138088E-2</v>
      </c>
      <c r="R158" s="27">
        <f>IFERROR(100*Tabla1[[#This Row],[Norte - Atenciones]]/Tabla1[[#Totals],[Norte - Atenciones]],0)</f>
        <v>5.9438479076239274E-2</v>
      </c>
      <c r="S158" s="27">
        <f>IFERROR(100*Tabla1[[#This Row],[Centro Oriente - Atenciones]]/Tabla1[[#Totals],[Centro Oriente - Atenciones]],0)</f>
        <v>0.15479893421026714</v>
      </c>
      <c r="T158" s="30">
        <f>IFERROR(100*Tabla1[[#This Row],[Sur - Atenciones]]/Tabla1[[#Totals],[Sur - Atenciones]],0)</f>
        <v>5.5261137401357241E-2</v>
      </c>
      <c r="U158" s="31">
        <f>IFERROR(100*Tabla1[[#This Row],[ATENCIONES]]/Tabla1[[#Totals],[ATENCIONES]],0)</f>
        <v>6.2632091134736972E-2</v>
      </c>
    </row>
    <row r="159" spans="1:21" ht="30" x14ac:dyDescent="0.25">
      <c r="A159" s="46" t="s">
        <v>213</v>
      </c>
      <c r="B159" s="47" t="s">
        <v>215</v>
      </c>
      <c r="C159" s="48">
        <v>926</v>
      </c>
      <c r="D159" s="48">
        <v>296</v>
      </c>
      <c r="E159" s="49">
        <v>3927</v>
      </c>
      <c r="F159" s="50">
        <v>1343</v>
      </c>
      <c r="G159" s="48">
        <v>2604</v>
      </c>
      <c r="H159" s="48">
        <v>711</v>
      </c>
      <c r="I159" s="49">
        <v>1214</v>
      </c>
      <c r="J159" s="50">
        <v>257</v>
      </c>
      <c r="K159" s="48">
        <v>383</v>
      </c>
      <c r="L159" s="48">
        <v>243</v>
      </c>
      <c r="M159" s="49">
        <v>426</v>
      </c>
      <c r="N159" s="50">
        <v>157</v>
      </c>
      <c r="O159" s="48">
        <v>9480</v>
      </c>
      <c r="P159" s="48">
        <v>2858</v>
      </c>
      <c r="Q159" s="26">
        <f>IFERROR(100*Tabla1[[#This Row],[Sur Occidente - Atenciones]]/Tabla1[[#Totals],[Sur Occidente - Atenciones]],0)</f>
        <v>2.2757467816369354E-2</v>
      </c>
      <c r="R159" s="27">
        <f>IFERROR(100*Tabla1[[#This Row],[Norte - Atenciones]]/Tabla1[[#Totals],[Norte - Atenciones]],0)</f>
        <v>2.9423283415150842E-2</v>
      </c>
      <c r="S159" s="27">
        <f>IFERROR(100*Tabla1[[#This Row],[Centro Oriente - Atenciones]]/Tabla1[[#Totals],[Centro Oriente - Atenciones]],0)</f>
        <v>9.6781854665914907E-2</v>
      </c>
      <c r="T159" s="30">
        <f>IFERROR(100*Tabla1[[#This Row],[Sur - Atenciones]]/Tabla1[[#Totals],[Sur - Atenciones]],0)</f>
        <v>9.8948408267326982E-2</v>
      </c>
      <c r="U159" s="31">
        <f>IFERROR(100*Tabla1[[#This Row],[ATENCIONES]]/Tabla1[[#Totals],[ATENCIONES]],0)</f>
        <v>3.6927186016375804E-2</v>
      </c>
    </row>
    <row r="160" spans="1:21" ht="30" x14ac:dyDescent="0.25">
      <c r="A160" s="46" t="s">
        <v>224</v>
      </c>
      <c r="B160" s="47" t="s">
        <v>231</v>
      </c>
      <c r="C160" s="48">
        <v>851</v>
      </c>
      <c r="D160" s="48">
        <v>708</v>
      </c>
      <c r="E160" s="49">
        <v>3554</v>
      </c>
      <c r="F160" s="50">
        <v>2291</v>
      </c>
      <c r="G160" s="48">
        <v>908</v>
      </c>
      <c r="H160" s="48">
        <v>542</v>
      </c>
      <c r="I160" s="49">
        <v>359</v>
      </c>
      <c r="J160" s="50">
        <v>248</v>
      </c>
      <c r="K160" s="48">
        <v>1065</v>
      </c>
      <c r="L160" s="48">
        <v>819</v>
      </c>
      <c r="M160" s="49">
        <v>594</v>
      </c>
      <c r="N160" s="50">
        <v>454</v>
      </c>
      <c r="O160" s="48">
        <v>7331</v>
      </c>
      <c r="P160" s="48">
        <v>4802</v>
      </c>
      <c r="Q160" s="26">
        <f>IFERROR(100*Tabla1[[#This Row],[Sur Occidente - Atenciones]]/Tabla1[[#Totals],[Sur Occidente - Atenciones]],0)</f>
        <v>2.0914260379838359E-2</v>
      </c>
      <c r="R160" s="27">
        <f>IFERROR(100*Tabla1[[#This Row],[Norte - Atenciones]]/Tabla1[[#Totals],[Norte - Atenciones]],0)</f>
        <v>2.6628558507116398E-2</v>
      </c>
      <c r="S160" s="27">
        <f>IFERROR(100*Tabla1[[#This Row],[Centro Oriente - Atenciones]]/Tabla1[[#Totals],[Centro Oriente - Atenciones]],0)</f>
        <v>3.3747282656163877E-2</v>
      </c>
      <c r="T160" s="30">
        <f>IFERROR(100*Tabla1[[#This Row],[Sur - Atenciones]]/Tabla1[[#Totals],[Sur - Atenciones]],0)</f>
        <v>2.9260690747916297E-2</v>
      </c>
      <c r="U160" s="31">
        <f>IFERROR(100*Tabla1[[#This Row],[ATENCIONES]]/Tabla1[[#Totals],[ATENCIONES]],0)</f>
        <v>2.8556244798106648E-2</v>
      </c>
    </row>
    <row r="161" spans="1:21" x14ac:dyDescent="0.25">
      <c r="A161" s="46" t="s">
        <v>176</v>
      </c>
      <c r="B161" s="47" t="s">
        <v>190</v>
      </c>
      <c r="C161" s="48">
        <v>837</v>
      </c>
      <c r="D161" s="48">
        <v>567</v>
      </c>
      <c r="E161" s="49">
        <v>11042</v>
      </c>
      <c r="F161" s="50">
        <v>4332</v>
      </c>
      <c r="G161" s="48">
        <v>808</v>
      </c>
      <c r="H161" s="48">
        <v>542</v>
      </c>
      <c r="I161" s="49">
        <v>171</v>
      </c>
      <c r="J161" s="50">
        <v>154</v>
      </c>
      <c r="K161" s="48">
        <v>1369</v>
      </c>
      <c r="L161" s="48">
        <v>1081</v>
      </c>
      <c r="M161" s="49">
        <v>412</v>
      </c>
      <c r="N161" s="50">
        <v>279</v>
      </c>
      <c r="O161" s="48">
        <v>14639</v>
      </c>
      <c r="P161" s="48">
        <v>6805</v>
      </c>
      <c r="Q161" s="26">
        <f>IFERROR(100*Tabla1[[#This Row],[Sur Occidente - Atenciones]]/Tabla1[[#Totals],[Sur Occidente - Atenciones]],0)</f>
        <v>2.0570194991685907E-2</v>
      </c>
      <c r="R161" s="27">
        <f>IFERROR(100*Tabla1[[#This Row],[Norte - Atenciones]]/Tabla1[[#Totals],[Norte - Atenciones]],0)</f>
        <v>8.2732848349909752E-2</v>
      </c>
      <c r="S161" s="27">
        <f>IFERROR(100*Tabla1[[#This Row],[Centro Oriente - Atenciones]]/Tabla1[[#Totals],[Centro Oriente - Atenciones]],0)</f>
        <v>3.0030621570683275E-2</v>
      </c>
      <c r="T161" s="30">
        <f>IFERROR(100*Tabla1[[#This Row],[Sur - Atenciones]]/Tabla1[[#Totals],[Sur - Atenciones]],0)</f>
        <v>1.3937543503882136E-2</v>
      </c>
      <c r="U161" s="31">
        <f>IFERROR(100*Tabla1[[#This Row],[ATENCIONES]]/Tabla1[[#Totals],[ATENCIONES]],0)</f>
        <v>5.7022898322122935E-2</v>
      </c>
    </row>
    <row r="162" spans="1:21" ht="30" x14ac:dyDescent="0.25">
      <c r="A162" s="46" t="s">
        <v>58</v>
      </c>
      <c r="B162" s="47" t="s">
        <v>69</v>
      </c>
      <c r="C162" s="48">
        <v>823</v>
      </c>
      <c r="D162" s="48">
        <v>309</v>
      </c>
      <c r="E162" s="49">
        <v>7801</v>
      </c>
      <c r="F162" s="50">
        <v>2137</v>
      </c>
      <c r="G162" s="48">
        <v>6770</v>
      </c>
      <c r="H162" s="48">
        <v>879</v>
      </c>
      <c r="I162" s="49">
        <v>33</v>
      </c>
      <c r="J162" s="50">
        <v>27</v>
      </c>
      <c r="K162" s="48">
        <v>432</v>
      </c>
      <c r="L162" s="48">
        <v>208</v>
      </c>
      <c r="M162" s="49">
        <v>393</v>
      </c>
      <c r="N162" s="50">
        <v>147</v>
      </c>
      <c r="O162" s="48">
        <v>16252</v>
      </c>
      <c r="P162" s="48">
        <v>3310</v>
      </c>
      <c r="Q162" s="26">
        <f>IFERROR(100*Tabla1[[#This Row],[Sur Occidente - Atenciones]]/Tabla1[[#Totals],[Sur Occidente - Atenciones]],0)</f>
        <v>2.0226129603533455E-2</v>
      </c>
      <c r="R162" s="27">
        <f>IFERROR(100*Tabla1[[#This Row],[Norte - Atenciones]]/Tabla1[[#Totals],[Norte - Atenciones]],0)</f>
        <v>5.8449461146318236E-2</v>
      </c>
      <c r="S162" s="27">
        <f>IFERROR(100*Tabla1[[#This Row],[Centro Oriente - Atenciones]]/Tabla1[[#Totals],[Centro Oriente - Atenciones]],0)</f>
        <v>0.25161795548703686</v>
      </c>
      <c r="T162" s="30">
        <f>IFERROR(100*Tabla1[[#This Row],[Sur - Atenciones]]/Tabla1[[#Totals],[Sur - Atenciones]],0)</f>
        <v>2.6897013779421663E-3</v>
      </c>
      <c r="U162" s="31">
        <f>IFERROR(100*Tabla1[[#This Row],[ATENCIONES]]/Tabla1[[#Totals],[ATENCIONES]],0)</f>
        <v>6.3305973326807971E-2</v>
      </c>
    </row>
    <row r="163" spans="1:21" x14ac:dyDescent="0.25">
      <c r="A163" s="46" t="s">
        <v>37</v>
      </c>
      <c r="B163" s="47" t="s">
        <v>50</v>
      </c>
      <c r="C163" s="48">
        <v>735</v>
      </c>
      <c r="D163" s="48">
        <v>411</v>
      </c>
      <c r="E163" s="49">
        <v>3243</v>
      </c>
      <c r="F163" s="50">
        <v>1549</v>
      </c>
      <c r="G163" s="48">
        <v>902</v>
      </c>
      <c r="H163" s="48">
        <v>374</v>
      </c>
      <c r="I163" s="49">
        <v>364</v>
      </c>
      <c r="J163" s="50">
        <v>160</v>
      </c>
      <c r="K163" s="48">
        <v>518</v>
      </c>
      <c r="L163" s="48">
        <v>294</v>
      </c>
      <c r="M163" s="49">
        <v>615</v>
      </c>
      <c r="N163" s="50">
        <v>279</v>
      </c>
      <c r="O163" s="48">
        <v>6377</v>
      </c>
      <c r="P163" s="48">
        <v>2853</v>
      </c>
      <c r="Q163" s="26">
        <f>IFERROR(100*Tabla1[[#This Row],[Sur Occidente - Atenciones]]/Tabla1[[#Totals],[Sur Occidente - Atenciones]],0)</f>
        <v>1.8063432878003754E-2</v>
      </c>
      <c r="R163" s="27">
        <f>IFERROR(100*Tabla1[[#This Row],[Norte - Atenciones]]/Tabla1[[#Totals],[Norte - Atenciones]],0)</f>
        <v>2.4298372323741834E-2</v>
      </c>
      <c r="S163" s="27">
        <f>IFERROR(100*Tabla1[[#This Row],[Centro Oriente - Atenciones]]/Tabla1[[#Totals],[Centro Oriente - Atenciones]],0)</f>
        <v>3.3524282991035041E-2</v>
      </c>
      <c r="T163" s="30">
        <f>IFERROR(100*Tabla1[[#This Row],[Sur - Atenciones]]/Tabla1[[#Totals],[Sur - Atenciones]],0)</f>
        <v>2.9668221259725715E-2</v>
      </c>
      <c r="U163" s="31">
        <f>IFERROR(100*Tabla1[[#This Row],[ATENCIONES]]/Tabla1[[#Totals],[ATENCIONES]],0)</f>
        <v>2.4840154559749843E-2</v>
      </c>
    </row>
    <row r="164" spans="1:21" ht="30" x14ac:dyDescent="0.25">
      <c r="A164" s="46" t="s">
        <v>58</v>
      </c>
      <c r="B164" s="47" t="s">
        <v>73</v>
      </c>
      <c r="C164" s="48">
        <v>712</v>
      </c>
      <c r="D164" s="48">
        <v>245</v>
      </c>
      <c r="E164" s="49">
        <v>5024</v>
      </c>
      <c r="F164" s="50">
        <v>1832</v>
      </c>
      <c r="G164" s="48">
        <v>4238</v>
      </c>
      <c r="H164" s="48">
        <v>660</v>
      </c>
      <c r="I164" s="49">
        <v>28</v>
      </c>
      <c r="J164" s="50">
        <v>20</v>
      </c>
      <c r="K164" s="48">
        <v>229</v>
      </c>
      <c r="L164" s="48">
        <v>131</v>
      </c>
      <c r="M164" s="49">
        <v>235</v>
      </c>
      <c r="N164" s="50">
        <v>98</v>
      </c>
      <c r="O164" s="48">
        <v>10466</v>
      </c>
      <c r="P164" s="48">
        <v>2827</v>
      </c>
      <c r="Q164" s="26">
        <f>IFERROR(100*Tabla1[[#This Row],[Sur Occidente - Atenciones]]/Tabla1[[#Totals],[Sur Occidente - Atenciones]],0)</f>
        <v>1.749818259746758E-2</v>
      </c>
      <c r="R164" s="27">
        <f>IFERROR(100*Tabla1[[#This Row],[Norte - Atenciones]]/Tabla1[[#Totals],[Norte - Atenciones]],0)</f>
        <v>3.7642621817600669E-2</v>
      </c>
      <c r="S164" s="27">
        <f>IFERROR(100*Tabla1[[#This Row],[Centro Oriente - Atenciones]]/Tabla1[[#Totals],[Centro Oriente - Atenciones]],0)</f>
        <v>0.15751209680266798</v>
      </c>
      <c r="T164" s="30">
        <f>IFERROR(100*Tabla1[[#This Row],[Sur - Atenciones]]/Tabla1[[#Totals],[Sur - Atenciones]],0)</f>
        <v>2.2821708661327472E-3</v>
      </c>
      <c r="U164" s="31">
        <f>IFERROR(100*Tabla1[[#This Row],[ATENCIONES]]/Tabla1[[#Totals],[ATENCIONES]],0)</f>
        <v>4.0767924983901811E-2</v>
      </c>
    </row>
    <row r="165" spans="1:21" x14ac:dyDescent="0.25">
      <c r="A165" s="46" t="s">
        <v>58</v>
      </c>
      <c r="B165" s="47" t="s">
        <v>72</v>
      </c>
      <c r="C165" s="48">
        <v>703</v>
      </c>
      <c r="D165" s="48">
        <v>255</v>
      </c>
      <c r="E165" s="49">
        <v>5884</v>
      </c>
      <c r="F165" s="50">
        <v>1794</v>
      </c>
      <c r="G165" s="48">
        <v>3770</v>
      </c>
      <c r="H165" s="48">
        <v>635</v>
      </c>
      <c r="I165" s="49">
        <v>39</v>
      </c>
      <c r="J165" s="50">
        <v>30</v>
      </c>
      <c r="K165" s="48">
        <v>428</v>
      </c>
      <c r="L165" s="48">
        <v>200</v>
      </c>
      <c r="M165" s="49">
        <v>248</v>
      </c>
      <c r="N165" s="50">
        <v>131</v>
      </c>
      <c r="O165" s="48">
        <v>11072</v>
      </c>
      <c r="P165" s="48">
        <v>2763</v>
      </c>
      <c r="Q165" s="26">
        <f>IFERROR(100*Tabla1[[#This Row],[Sur Occidente - Atenciones]]/Tabla1[[#Totals],[Sur Occidente - Atenciones]],0)</f>
        <v>1.7276997705083862E-2</v>
      </c>
      <c r="R165" s="27">
        <f>IFERROR(100*Tabla1[[#This Row],[Norte - Atenciones]]/Tabla1[[#Totals],[Norte - Atenciones]],0)</f>
        <v>4.4086223482237723E-2</v>
      </c>
      <c r="S165" s="27">
        <f>IFERROR(100*Tabla1[[#This Row],[Centro Oriente - Atenciones]]/Tabla1[[#Totals],[Centro Oriente - Atenciones]],0)</f>
        <v>0.14011812292261874</v>
      </c>
      <c r="T165" s="30">
        <f>IFERROR(100*Tabla1[[#This Row],[Sur - Atenciones]]/Tabla1[[#Totals],[Sur - Atenciones]],0)</f>
        <v>3.1787379921134696E-3</v>
      </c>
      <c r="U165" s="31">
        <f>IFERROR(100*Tabla1[[#This Row],[ATENCIONES]]/Tabla1[[#Totals],[ATENCIONES]],0)</f>
        <v>4.3128460292543559E-2</v>
      </c>
    </row>
    <row r="166" spans="1:21" ht="30" x14ac:dyDescent="0.25">
      <c r="A166" s="46" t="s">
        <v>224</v>
      </c>
      <c r="B166" s="47" t="s">
        <v>230</v>
      </c>
      <c r="C166" s="48">
        <v>696</v>
      </c>
      <c r="D166" s="48">
        <v>540</v>
      </c>
      <c r="E166" s="49">
        <v>4207</v>
      </c>
      <c r="F166" s="50">
        <v>2482</v>
      </c>
      <c r="G166" s="48">
        <v>1212</v>
      </c>
      <c r="H166" s="48">
        <v>423</v>
      </c>
      <c r="I166" s="49">
        <v>271</v>
      </c>
      <c r="J166" s="50">
        <v>177</v>
      </c>
      <c r="K166" s="48">
        <v>689</v>
      </c>
      <c r="L166" s="48">
        <v>469</v>
      </c>
      <c r="M166" s="49">
        <v>318</v>
      </c>
      <c r="N166" s="50">
        <v>233</v>
      </c>
      <c r="O166" s="48">
        <v>7393</v>
      </c>
      <c r="P166" s="48">
        <v>4193</v>
      </c>
      <c r="Q166" s="26">
        <f>IFERROR(100*Tabla1[[#This Row],[Sur Occidente - Atenciones]]/Tabla1[[#Totals],[Sur Occidente - Atenciones]],0)</f>
        <v>1.7104965011007636E-2</v>
      </c>
      <c r="R166" s="27">
        <f>IFERROR(100*Tabla1[[#This Row],[Norte - Atenciones]]/Tabla1[[#Totals],[Norte - Atenciones]],0)</f>
        <v>3.1521200236195465E-2</v>
      </c>
      <c r="S166" s="27">
        <f>IFERROR(100*Tabla1[[#This Row],[Centro Oriente - Atenciones]]/Tabla1[[#Totals],[Centro Oriente - Atenciones]],0)</f>
        <v>4.5045932356024915E-2</v>
      </c>
      <c r="T166" s="30">
        <f>IFERROR(100*Tabla1[[#This Row],[Sur - Atenciones]]/Tabla1[[#Totals],[Sur - Atenciones]],0)</f>
        <v>2.2088153740070518E-2</v>
      </c>
      <c r="U166" s="31">
        <f>IFERROR(100*Tabla1[[#This Row],[ATENCIONES]]/Tabla1[[#Totals],[ATENCIONES]],0)</f>
        <v>2.8797751710871976E-2</v>
      </c>
    </row>
    <row r="167" spans="1:21" ht="30" x14ac:dyDescent="0.25">
      <c r="A167" s="46" t="s">
        <v>37</v>
      </c>
      <c r="B167" s="47" t="s">
        <v>47</v>
      </c>
      <c r="C167" s="48">
        <v>665</v>
      </c>
      <c r="D167" s="48">
        <v>462</v>
      </c>
      <c r="E167" s="49">
        <v>3059</v>
      </c>
      <c r="F167" s="50">
        <v>1656</v>
      </c>
      <c r="G167" s="48">
        <v>866</v>
      </c>
      <c r="H167" s="48">
        <v>311</v>
      </c>
      <c r="I167" s="49">
        <v>174</v>
      </c>
      <c r="J167" s="50">
        <v>78</v>
      </c>
      <c r="K167" s="48">
        <v>738</v>
      </c>
      <c r="L167" s="48">
        <v>553</v>
      </c>
      <c r="M167" s="49">
        <v>9641</v>
      </c>
      <c r="N167" s="50">
        <v>5037</v>
      </c>
      <c r="O167" s="48">
        <v>15143</v>
      </c>
      <c r="P167" s="48">
        <v>7889</v>
      </c>
      <c r="Q167" s="26">
        <f>IFERROR(100*Tabla1[[#This Row],[Sur Occidente - Atenciones]]/Tabla1[[#Totals],[Sur Occidente - Atenciones]],0)</f>
        <v>1.6343105937241489E-2</v>
      </c>
      <c r="R167" s="27">
        <f>IFERROR(100*Tabla1[[#This Row],[Norte - Atenciones]]/Tabla1[[#Totals],[Norte - Atenciones]],0)</f>
        <v>2.2919741269912509E-2</v>
      </c>
      <c r="S167" s="27">
        <f>IFERROR(100*Tabla1[[#This Row],[Centro Oriente - Atenciones]]/Tabla1[[#Totals],[Centro Oriente - Atenciones]],0)</f>
        <v>3.2186285000262022E-2</v>
      </c>
      <c r="T167" s="30">
        <f>IFERROR(100*Tabla1[[#This Row],[Sur - Atenciones]]/Tabla1[[#Totals],[Sur - Atenciones]],0)</f>
        <v>1.4182061810967787E-2</v>
      </c>
      <c r="U167" s="31">
        <f>IFERROR(100*Tabla1[[#This Row],[ATENCIONES]]/Tabla1[[#Totals],[ATENCIONES]],0)</f>
        <v>5.8986115806537849E-2</v>
      </c>
    </row>
    <row r="168" spans="1:21" x14ac:dyDescent="0.25">
      <c r="A168" s="46" t="s">
        <v>192</v>
      </c>
      <c r="B168" s="47" t="s">
        <v>201</v>
      </c>
      <c r="C168" s="48">
        <v>655</v>
      </c>
      <c r="D168" s="48">
        <v>371</v>
      </c>
      <c r="E168" s="49">
        <v>3539</v>
      </c>
      <c r="F168" s="50">
        <v>1507</v>
      </c>
      <c r="G168" s="48">
        <v>1253</v>
      </c>
      <c r="H168" s="48">
        <v>292</v>
      </c>
      <c r="I168" s="49">
        <v>290</v>
      </c>
      <c r="J168" s="50">
        <v>81</v>
      </c>
      <c r="K168" s="48">
        <v>271</v>
      </c>
      <c r="L168" s="48">
        <v>187</v>
      </c>
      <c r="M168" s="49">
        <v>1724</v>
      </c>
      <c r="N168" s="50">
        <v>913</v>
      </c>
      <c r="O168" s="48">
        <v>7732</v>
      </c>
      <c r="P168" s="48">
        <v>3172</v>
      </c>
      <c r="Q168" s="26">
        <f>IFERROR(100*Tabla1[[#This Row],[Sur Occidente - Atenciones]]/Tabla1[[#Totals],[Sur Occidente - Atenciones]],0)</f>
        <v>1.6097344945704025E-2</v>
      </c>
      <c r="R168" s="27">
        <f>IFERROR(100*Tabla1[[#This Row],[Norte - Atenciones]]/Tabla1[[#Totals],[Norte - Atenciones]],0)</f>
        <v>2.6516170105989004E-2</v>
      </c>
      <c r="S168" s="27">
        <f>IFERROR(100*Tabla1[[#This Row],[Centro Oriente - Atenciones]]/Tabla1[[#Totals],[Centro Oriente - Atenciones]],0)</f>
        <v>4.656976340107196E-2</v>
      </c>
      <c r="T168" s="30">
        <f>IFERROR(100*Tabla1[[#This Row],[Sur - Atenciones]]/Tabla1[[#Totals],[Sur - Atenciones]],0)</f>
        <v>2.3636769684946313E-2</v>
      </c>
      <c r="U168" s="31">
        <f>IFERROR(100*Tabla1[[#This Row],[ATENCIONES]]/Tabla1[[#Totals],[ATENCIONES]],0)</f>
        <v>3.0118249185508199E-2</v>
      </c>
    </row>
    <row r="169" spans="1:21" x14ac:dyDescent="0.25">
      <c r="A169" s="46" t="s">
        <v>145</v>
      </c>
      <c r="B169" s="47" t="s">
        <v>154</v>
      </c>
      <c r="C169" s="48">
        <v>613</v>
      </c>
      <c r="D169" s="48">
        <v>450</v>
      </c>
      <c r="E169" s="49">
        <v>2374</v>
      </c>
      <c r="F169" s="50">
        <v>1198</v>
      </c>
      <c r="G169" s="48">
        <v>337</v>
      </c>
      <c r="H169" s="48">
        <v>189</v>
      </c>
      <c r="I169" s="49">
        <v>81</v>
      </c>
      <c r="J169" s="50">
        <v>60</v>
      </c>
      <c r="K169" s="48">
        <v>657</v>
      </c>
      <c r="L169" s="48">
        <v>488</v>
      </c>
      <c r="M169" s="49">
        <v>357</v>
      </c>
      <c r="N169" s="50">
        <v>247</v>
      </c>
      <c r="O169" s="48">
        <v>4419</v>
      </c>
      <c r="P169" s="48">
        <v>2552</v>
      </c>
      <c r="Q169" s="26">
        <f>IFERROR(100*Tabla1[[#This Row],[Sur Occidente - Atenciones]]/Tabla1[[#Totals],[Sur Occidente - Atenciones]],0)</f>
        <v>1.5065148781246667E-2</v>
      </c>
      <c r="R169" s="27">
        <f>IFERROR(100*Tabla1[[#This Row],[Norte - Atenciones]]/Tabla1[[#Totals],[Norte - Atenciones]],0)</f>
        <v>1.778733761842834E-2</v>
      </c>
      <c r="S169" s="27">
        <f>IFERROR(100*Tabla1[[#This Row],[Centro Oriente - Atenciones]]/Tabla1[[#Totals],[Centro Oriente - Atenciones]],0)</f>
        <v>1.2525147858069633E-2</v>
      </c>
      <c r="T169" s="30">
        <f>IFERROR(100*Tabla1[[#This Row],[Sur - Atenciones]]/Tabla1[[#Totals],[Sur - Atenciones]],0)</f>
        <v>6.6019942913125903E-3</v>
      </c>
      <c r="U169" s="31">
        <f>IFERROR(100*Tabla1[[#This Row],[ATENCIONES]]/Tabla1[[#Totals],[ATENCIONES]],0)</f>
        <v>1.7213210443709354E-2</v>
      </c>
    </row>
    <row r="170" spans="1:21" x14ac:dyDescent="0.25">
      <c r="A170" s="46" t="s">
        <v>156</v>
      </c>
      <c r="B170" s="47" t="s">
        <v>166</v>
      </c>
      <c r="C170" s="48">
        <v>589</v>
      </c>
      <c r="D170" s="48">
        <v>403</v>
      </c>
      <c r="E170" s="49">
        <v>1099</v>
      </c>
      <c r="F170" s="50">
        <v>261</v>
      </c>
      <c r="G170" s="48">
        <v>692</v>
      </c>
      <c r="H170" s="48">
        <v>194</v>
      </c>
      <c r="I170" s="49">
        <v>134</v>
      </c>
      <c r="J170" s="50">
        <v>43</v>
      </c>
      <c r="K170" s="48">
        <v>26</v>
      </c>
      <c r="L170" s="48">
        <v>23</v>
      </c>
      <c r="M170" s="49">
        <v>187</v>
      </c>
      <c r="N170" s="50">
        <v>64</v>
      </c>
      <c r="O170" s="48">
        <v>2727</v>
      </c>
      <c r="P170" s="48">
        <v>974</v>
      </c>
      <c r="Q170" s="26">
        <f>IFERROR(100*Tabla1[[#This Row],[Sur Occidente - Atenciones]]/Tabla1[[#Totals],[Sur Occidente - Atenciones]],0)</f>
        <v>1.4475322401556748E-2</v>
      </c>
      <c r="R170" s="27">
        <f>IFERROR(100*Tabla1[[#This Row],[Norte - Atenciones]]/Tabla1[[#Totals],[Norte - Atenciones]],0)</f>
        <v>8.2343235226001454E-3</v>
      </c>
      <c r="S170" s="27">
        <f>IFERROR(100*Tabla1[[#This Row],[Centro Oriente - Atenciones]]/Tabla1[[#Totals],[Centro Oriente - Atenciones]],0)</f>
        <v>2.5719294711525776E-2</v>
      </c>
      <c r="T170" s="30">
        <f>IFERROR(100*Tabla1[[#This Row],[Sur - Atenciones]]/Tabla1[[#Totals],[Sur - Atenciones]],0)</f>
        <v>1.0921817716492433E-2</v>
      </c>
      <c r="U170" s="31">
        <f>IFERROR(100*Tabla1[[#This Row],[ATENCIONES]]/Tabla1[[#Totals],[ATENCIONES]],0)</f>
        <v>1.062240888888785E-2</v>
      </c>
    </row>
    <row r="171" spans="1:21" ht="30" x14ac:dyDescent="0.25">
      <c r="A171" s="46" t="s">
        <v>236</v>
      </c>
      <c r="B171" s="47" t="s">
        <v>254</v>
      </c>
      <c r="C171" s="48">
        <v>526</v>
      </c>
      <c r="D171" s="48">
        <v>327</v>
      </c>
      <c r="E171" s="49">
        <v>1711</v>
      </c>
      <c r="F171" s="50">
        <v>864</v>
      </c>
      <c r="G171" s="48">
        <v>955</v>
      </c>
      <c r="H171" s="48">
        <v>430</v>
      </c>
      <c r="I171" s="49">
        <v>423</v>
      </c>
      <c r="J171" s="50">
        <v>168</v>
      </c>
      <c r="K171" s="48">
        <v>139</v>
      </c>
      <c r="L171" s="48">
        <v>114</v>
      </c>
      <c r="M171" s="49">
        <v>365</v>
      </c>
      <c r="N171" s="50">
        <v>211</v>
      </c>
      <c r="O171" s="48">
        <v>4119</v>
      </c>
      <c r="P171" s="48">
        <v>2082</v>
      </c>
      <c r="Q171" s="26">
        <f>IFERROR(100*Tabla1[[#This Row],[Sur Occidente - Atenciones]]/Tabla1[[#Totals],[Sur Occidente - Atenciones]],0)</f>
        <v>1.2927028154870712E-2</v>
      </c>
      <c r="R171" s="27">
        <f>IFERROR(100*Tabla1[[#This Row],[Norte - Atenciones]]/Tabla1[[#Totals],[Norte - Atenciones]],0)</f>
        <v>1.281977028859768E-2</v>
      </c>
      <c r="S171" s="27">
        <f>IFERROR(100*Tabla1[[#This Row],[Centro Oriente - Atenciones]]/Tabla1[[#Totals],[Centro Oriente - Atenciones]],0)</f>
        <v>3.5494113366339765E-2</v>
      </c>
      <c r="T171" s="30">
        <f>IFERROR(100*Tabla1[[#This Row],[Sur - Atenciones]]/Tabla1[[#Totals],[Sur - Atenciones]],0)</f>
        <v>3.447708129907686E-2</v>
      </c>
      <c r="U171" s="31">
        <f>IFERROR(100*Tabla1[[#This Row],[ATENCIONES]]/Tabla1[[#Totals],[ATENCIONES]],0)</f>
        <v>1.6044628607748093E-2</v>
      </c>
    </row>
    <row r="172" spans="1:21" ht="30" x14ac:dyDescent="0.25">
      <c r="A172" s="46" t="s">
        <v>58</v>
      </c>
      <c r="B172" s="47" t="s">
        <v>74</v>
      </c>
      <c r="C172" s="48">
        <v>483</v>
      </c>
      <c r="D172" s="48">
        <v>204</v>
      </c>
      <c r="E172" s="49">
        <v>4422</v>
      </c>
      <c r="F172" s="50">
        <v>1217</v>
      </c>
      <c r="G172" s="48">
        <v>3976</v>
      </c>
      <c r="H172" s="48">
        <v>622</v>
      </c>
      <c r="I172" s="49">
        <v>26</v>
      </c>
      <c r="J172" s="50">
        <v>22</v>
      </c>
      <c r="K172" s="48">
        <v>338</v>
      </c>
      <c r="L172" s="48">
        <v>200</v>
      </c>
      <c r="M172" s="49">
        <v>138</v>
      </c>
      <c r="N172" s="50">
        <v>103</v>
      </c>
      <c r="O172" s="48">
        <v>9383</v>
      </c>
      <c r="P172" s="48">
        <v>2174</v>
      </c>
      <c r="Q172" s="26">
        <f>IFERROR(100*Tabla1[[#This Row],[Sur Occidente - Atenciones]]/Tabla1[[#Totals],[Sur Occidente - Atenciones]],0)</f>
        <v>1.1870255891259609E-2</v>
      </c>
      <c r="R172" s="27">
        <f>IFERROR(100*Tabla1[[#This Row],[Norte - Atenciones]]/Tabla1[[#Totals],[Norte - Atenciones]],0)</f>
        <v>3.313210065235473E-2</v>
      </c>
      <c r="S172" s="27">
        <f>IFERROR(100*Tabla1[[#This Row],[Centro Oriente - Atenciones]]/Tabla1[[#Totals],[Centro Oriente - Atenciones]],0)</f>
        <v>0.1477744447587088</v>
      </c>
      <c r="T172" s="30">
        <f>IFERROR(100*Tabla1[[#This Row],[Sur - Atenciones]]/Tabla1[[#Totals],[Sur - Atenciones]],0)</f>
        <v>2.1191586614089796E-3</v>
      </c>
      <c r="U172" s="31">
        <f>IFERROR(100*Tabla1[[#This Row],[ATENCIONES]]/Tabla1[[#Totals],[ATENCIONES]],0)</f>
        <v>3.6549344556081664E-2</v>
      </c>
    </row>
    <row r="173" spans="1:21" x14ac:dyDescent="0.25">
      <c r="A173" s="46" t="s">
        <v>134</v>
      </c>
      <c r="B173" s="47" t="s">
        <v>143</v>
      </c>
      <c r="C173" s="48">
        <v>479</v>
      </c>
      <c r="D173" s="48">
        <v>403</v>
      </c>
      <c r="E173" s="49">
        <v>3090</v>
      </c>
      <c r="F173" s="50">
        <v>2207</v>
      </c>
      <c r="G173" s="48">
        <v>384</v>
      </c>
      <c r="H173" s="48">
        <v>250</v>
      </c>
      <c r="I173" s="49">
        <v>132</v>
      </c>
      <c r="J173" s="50">
        <v>113</v>
      </c>
      <c r="K173" s="48">
        <v>321</v>
      </c>
      <c r="L173" s="48">
        <v>263</v>
      </c>
      <c r="M173" s="49">
        <v>620</v>
      </c>
      <c r="N173" s="50">
        <v>461</v>
      </c>
      <c r="O173" s="48">
        <v>5026</v>
      </c>
      <c r="P173" s="48">
        <v>3636</v>
      </c>
      <c r="Q173" s="26">
        <f>IFERROR(100*Tabla1[[#This Row],[Sur Occidente - Atenciones]]/Tabla1[[#Totals],[Sur Occidente - Atenciones]],0)</f>
        <v>1.1771951494644621E-2</v>
      </c>
      <c r="R173" s="27">
        <f>IFERROR(100*Tabla1[[#This Row],[Norte - Atenciones]]/Tabla1[[#Totals],[Norte - Atenciones]],0)</f>
        <v>2.315201063224245E-2</v>
      </c>
      <c r="S173" s="27">
        <f>IFERROR(100*Tabla1[[#This Row],[Centro Oriente - Atenciones]]/Tabla1[[#Totals],[Centro Oriente - Atenciones]],0)</f>
        <v>1.4271978568245516E-2</v>
      </c>
      <c r="T173" s="30">
        <f>IFERROR(100*Tabla1[[#This Row],[Sur - Atenciones]]/Tabla1[[#Totals],[Sur - Atenciones]],0)</f>
        <v>1.0758805511768665E-2</v>
      </c>
      <c r="U173" s="31">
        <f>IFERROR(100*Tabla1[[#This Row],[ATENCIONES]]/Tabla1[[#Totals],[ATENCIONES]],0)</f>
        <v>1.9577641025137635E-2</v>
      </c>
    </row>
    <row r="174" spans="1:21" x14ac:dyDescent="0.25">
      <c r="A174" s="46" t="s">
        <v>167</v>
      </c>
      <c r="B174" s="47" t="s">
        <v>175</v>
      </c>
      <c r="C174" s="48">
        <v>468</v>
      </c>
      <c r="D174" s="48">
        <v>339</v>
      </c>
      <c r="E174" s="49">
        <v>1742</v>
      </c>
      <c r="F174" s="50">
        <v>1034</v>
      </c>
      <c r="G174" s="48">
        <v>747</v>
      </c>
      <c r="H174" s="48">
        <v>469</v>
      </c>
      <c r="I174" s="49">
        <v>150</v>
      </c>
      <c r="J174" s="50">
        <v>96</v>
      </c>
      <c r="K174" s="48">
        <v>568</v>
      </c>
      <c r="L174" s="48">
        <v>377</v>
      </c>
      <c r="M174" s="49">
        <v>219</v>
      </c>
      <c r="N174" s="50">
        <v>181</v>
      </c>
      <c r="O174" s="48">
        <v>3894</v>
      </c>
      <c r="P174" s="48">
        <v>2365</v>
      </c>
      <c r="Q174" s="26">
        <f>IFERROR(100*Tabla1[[#This Row],[Sur Occidente - Atenciones]]/Tabla1[[#Totals],[Sur Occidente - Atenciones]],0)</f>
        <v>1.1501614403953409E-2</v>
      </c>
      <c r="R174" s="27">
        <f>IFERROR(100*Tabla1[[#This Row],[Norte - Atenciones]]/Tabla1[[#Totals],[Norte - Atenciones]],0)</f>
        <v>1.305203965092762E-2</v>
      </c>
      <c r="S174" s="27">
        <f>IFERROR(100*Tabla1[[#This Row],[Centro Oriente - Atenciones]]/Tabla1[[#Totals],[Centro Oriente - Atenciones]],0)</f>
        <v>2.7763458308540108E-2</v>
      </c>
      <c r="T174" s="30">
        <f>IFERROR(100*Tabla1[[#This Row],[Sur - Atenciones]]/Tabla1[[#Totals],[Sur - Atenciones]],0)</f>
        <v>1.2225915354282576E-2</v>
      </c>
      <c r="U174" s="31">
        <f>IFERROR(100*Tabla1[[#This Row],[ATENCIONES]]/Tabla1[[#Totals],[ATENCIONES]],0)</f>
        <v>1.516819223077715E-2</v>
      </c>
    </row>
    <row r="175" spans="1:21" ht="30" x14ac:dyDescent="0.25">
      <c r="A175" s="46" t="s">
        <v>58</v>
      </c>
      <c r="B175" s="47" t="s">
        <v>75</v>
      </c>
      <c r="C175" s="48">
        <v>461</v>
      </c>
      <c r="D175" s="48">
        <v>161</v>
      </c>
      <c r="E175" s="49">
        <v>2318</v>
      </c>
      <c r="F175" s="50">
        <v>638</v>
      </c>
      <c r="G175" s="48">
        <v>3934</v>
      </c>
      <c r="H175" s="48">
        <v>400</v>
      </c>
      <c r="I175" s="49">
        <v>31</v>
      </c>
      <c r="J175" s="50">
        <v>23</v>
      </c>
      <c r="K175" s="48">
        <v>153</v>
      </c>
      <c r="L175" s="48">
        <v>68</v>
      </c>
      <c r="M175" s="49">
        <v>98</v>
      </c>
      <c r="N175" s="50">
        <v>53</v>
      </c>
      <c r="O175" s="48">
        <v>6995</v>
      </c>
      <c r="P175" s="48">
        <v>1226</v>
      </c>
      <c r="Q175" s="26">
        <f>IFERROR(100*Tabla1[[#This Row],[Sur Occidente - Atenciones]]/Tabla1[[#Totals],[Sur Occidente - Atenciones]],0)</f>
        <v>1.1329581709877183E-2</v>
      </c>
      <c r="R175" s="27">
        <f>IFERROR(100*Tabla1[[#This Row],[Norte - Atenciones]]/Tabla1[[#Totals],[Norte - Atenciones]],0)</f>
        <v>1.7367754254219415E-2</v>
      </c>
      <c r="S175" s="27">
        <f>IFERROR(100*Tabla1[[#This Row],[Centro Oriente - Atenciones]]/Tabla1[[#Totals],[Centro Oriente - Atenciones]],0)</f>
        <v>0.14621344710280693</v>
      </c>
      <c r="T175" s="30">
        <f>IFERROR(100*Tabla1[[#This Row],[Sur - Atenciones]]/Tabla1[[#Totals],[Sur - Atenciones]],0)</f>
        <v>2.5266891732183988E-3</v>
      </c>
      <c r="U175" s="31">
        <f>IFERROR(100*Tabla1[[#This Row],[ATENCIONES]]/Tabla1[[#Totals],[ATENCIONES]],0)</f>
        <v>2.7247433141830039E-2</v>
      </c>
    </row>
    <row r="176" spans="1:21" x14ac:dyDescent="0.25">
      <c r="A176" s="46" t="s">
        <v>37</v>
      </c>
      <c r="B176" s="47" t="s">
        <v>52</v>
      </c>
      <c r="C176" s="48">
        <v>436</v>
      </c>
      <c r="D176" s="48">
        <v>258</v>
      </c>
      <c r="E176" s="49">
        <v>1759</v>
      </c>
      <c r="F176" s="50">
        <v>606</v>
      </c>
      <c r="G176" s="48">
        <v>318</v>
      </c>
      <c r="H176" s="48">
        <v>149</v>
      </c>
      <c r="I176" s="49">
        <v>109</v>
      </c>
      <c r="J176" s="50">
        <v>74</v>
      </c>
      <c r="K176" s="48">
        <v>223</v>
      </c>
      <c r="L176" s="48">
        <v>113</v>
      </c>
      <c r="M176" s="49">
        <v>151</v>
      </c>
      <c r="N176" s="50">
        <v>93</v>
      </c>
      <c r="O176" s="48">
        <v>2996</v>
      </c>
      <c r="P176" s="48">
        <v>1237</v>
      </c>
      <c r="Q176" s="26">
        <f>IFERROR(100*Tabla1[[#This Row],[Sur Occidente - Atenciones]]/Tabla1[[#Totals],[Sur Occidente - Atenciones]],0)</f>
        <v>1.0715179231033519E-2</v>
      </c>
      <c r="R176" s="27">
        <f>IFERROR(100*Tabla1[[#This Row],[Norte - Atenciones]]/Tabla1[[#Totals],[Norte - Atenciones]],0)</f>
        <v>1.3179413172205329E-2</v>
      </c>
      <c r="S176" s="27">
        <f>IFERROR(100*Tabla1[[#This Row],[Centro Oriente - Atenciones]]/Tabla1[[#Totals],[Centro Oriente - Atenciones]],0)</f>
        <v>1.1818982251828319E-2</v>
      </c>
      <c r="T176" s="30">
        <f>IFERROR(100*Tabla1[[#This Row],[Sur - Atenciones]]/Tabla1[[#Totals],[Sur - Atenciones]],0)</f>
        <v>8.8841651574453374E-3</v>
      </c>
      <c r="U176" s="31">
        <f>IFERROR(100*Tabla1[[#This Row],[ATENCIONES]]/Tabla1[[#Totals],[ATENCIONES]],0)</f>
        <v>1.1670237268466447E-2</v>
      </c>
    </row>
    <row r="177" spans="1:21" ht="30" x14ac:dyDescent="0.25">
      <c r="A177" s="46" t="s">
        <v>224</v>
      </c>
      <c r="B177" s="47" t="s">
        <v>232</v>
      </c>
      <c r="C177" s="48">
        <v>430</v>
      </c>
      <c r="D177" s="48">
        <v>319</v>
      </c>
      <c r="E177" s="49">
        <v>3998</v>
      </c>
      <c r="F177" s="50">
        <v>2762</v>
      </c>
      <c r="G177" s="48">
        <v>666</v>
      </c>
      <c r="H177" s="48">
        <v>428</v>
      </c>
      <c r="I177" s="49">
        <v>209</v>
      </c>
      <c r="J177" s="50">
        <v>150</v>
      </c>
      <c r="K177" s="48">
        <v>538</v>
      </c>
      <c r="L177" s="48">
        <v>369</v>
      </c>
      <c r="M177" s="49">
        <v>266</v>
      </c>
      <c r="N177" s="50">
        <v>217</v>
      </c>
      <c r="O177" s="48">
        <v>6107</v>
      </c>
      <c r="P177" s="48">
        <v>4106</v>
      </c>
      <c r="Q177" s="26">
        <f>IFERROR(100*Tabla1[[#This Row],[Sur Occidente - Atenciones]]/Tabla1[[#Totals],[Sur Occidente - Atenciones]],0)</f>
        <v>1.0567722636111039E-2</v>
      </c>
      <c r="R177" s="27">
        <f>IFERROR(100*Tabla1[[#This Row],[Norte - Atenciones]]/Tabla1[[#Totals],[Norte - Atenciones]],0)</f>
        <v>2.9955255180487157E-2</v>
      </c>
      <c r="S177" s="27">
        <f>IFERROR(100*Tabla1[[#This Row],[Centro Oriente - Atenciones]]/Tabla1[[#Totals],[Centro Oriente - Atenciones]],0)</f>
        <v>2.4752962829300819E-2</v>
      </c>
      <c r="T177" s="30">
        <f>IFERROR(100*Tabla1[[#This Row],[Sur - Atenciones]]/Tabla1[[#Totals],[Sur - Atenciones]],0)</f>
        <v>1.7034775393633721E-2</v>
      </c>
      <c r="U177" s="31">
        <f>IFERROR(100*Tabla1[[#This Row],[ATENCIONES]]/Tabla1[[#Totals],[ATENCIONES]],0)</f>
        <v>2.3788430907384708E-2</v>
      </c>
    </row>
    <row r="178" spans="1:21" x14ac:dyDescent="0.25">
      <c r="A178" s="46" t="s">
        <v>37</v>
      </c>
      <c r="B178" s="47" t="s">
        <v>49</v>
      </c>
      <c r="C178" s="48">
        <v>424</v>
      </c>
      <c r="D178" s="48">
        <v>221</v>
      </c>
      <c r="E178" s="49">
        <v>7559</v>
      </c>
      <c r="F178" s="50">
        <v>1577</v>
      </c>
      <c r="G178" s="48">
        <v>380</v>
      </c>
      <c r="H178" s="48">
        <v>162</v>
      </c>
      <c r="I178" s="49">
        <v>133</v>
      </c>
      <c r="J178" s="50">
        <v>62</v>
      </c>
      <c r="K178" s="48">
        <v>253</v>
      </c>
      <c r="L178" s="48">
        <v>161</v>
      </c>
      <c r="M178" s="49">
        <v>607</v>
      </c>
      <c r="N178" s="50">
        <v>267</v>
      </c>
      <c r="O178" s="48">
        <v>9356</v>
      </c>
      <c r="P178" s="48">
        <v>2297</v>
      </c>
      <c r="Q178" s="26">
        <f>IFERROR(100*Tabla1[[#This Row],[Sur Occidente - Atenciones]]/Tabla1[[#Totals],[Sur Occidente - Atenciones]],0)</f>
        <v>1.0420266041188559E-2</v>
      </c>
      <c r="R178" s="27">
        <f>IFERROR(100*Tabla1[[#This Row],[Norte - Atenciones]]/Tabla1[[#Totals],[Norte - Atenciones]],0)</f>
        <v>5.6636261608129665E-2</v>
      </c>
      <c r="S178" s="27">
        <f>IFERROR(100*Tabla1[[#This Row],[Centro Oriente - Atenciones]]/Tabla1[[#Totals],[Centro Oriente - Atenciones]],0)</f>
        <v>1.4123312124826292E-2</v>
      </c>
      <c r="T178" s="30">
        <f>IFERROR(100*Tabla1[[#This Row],[Sur - Atenciones]]/Tabla1[[#Totals],[Sur - Atenciones]],0)</f>
        <v>1.084031161413055E-2</v>
      </c>
      <c r="U178" s="31">
        <f>IFERROR(100*Tabla1[[#This Row],[ATENCIONES]]/Tabla1[[#Totals],[ATENCIONES]],0)</f>
        <v>3.6444172190845149E-2</v>
      </c>
    </row>
    <row r="179" spans="1:21" ht="30" x14ac:dyDescent="0.25">
      <c r="A179" s="46" t="s">
        <v>224</v>
      </c>
      <c r="B179" s="47" t="s">
        <v>233</v>
      </c>
      <c r="C179" s="48">
        <v>424</v>
      </c>
      <c r="D179" s="48">
        <v>265</v>
      </c>
      <c r="E179" s="49">
        <v>2740</v>
      </c>
      <c r="F179" s="50">
        <v>970</v>
      </c>
      <c r="G179" s="48">
        <v>783</v>
      </c>
      <c r="H179" s="48">
        <v>405</v>
      </c>
      <c r="I179" s="49">
        <v>136</v>
      </c>
      <c r="J179" s="50">
        <v>97</v>
      </c>
      <c r="K179" s="48">
        <v>399</v>
      </c>
      <c r="L179" s="48">
        <v>208</v>
      </c>
      <c r="M179" s="49">
        <v>214</v>
      </c>
      <c r="N179" s="50">
        <v>131</v>
      </c>
      <c r="O179" s="48">
        <v>4696</v>
      </c>
      <c r="P179" s="48">
        <v>1898</v>
      </c>
      <c r="Q179" s="26">
        <f>IFERROR(100*Tabla1[[#This Row],[Sur Occidente - Atenciones]]/Tabla1[[#Totals],[Sur Occidente - Atenciones]],0)</f>
        <v>1.0420266041188559E-2</v>
      </c>
      <c r="R179" s="27">
        <f>IFERROR(100*Tabla1[[#This Row],[Norte - Atenciones]]/Tabla1[[#Totals],[Norte - Atenciones]],0)</f>
        <v>2.052961460593667E-2</v>
      </c>
      <c r="S179" s="27">
        <f>IFERROR(100*Tabla1[[#This Row],[Centro Oriente - Atenciones]]/Tabla1[[#Totals],[Centro Oriente - Atenciones]],0)</f>
        <v>2.9101456299313124E-2</v>
      </c>
      <c r="T179" s="30">
        <f>IFERROR(100*Tabla1[[#This Row],[Sur - Atenciones]]/Tabla1[[#Totals],[Sur - Atenciones]],0)</f>
        <v>1.1084829921216201E-2</v>
      </c>
      <c r="U179" s="31">
        <f>IFERROR(100*Tabla1[[#This Row],[ATENCIONES]]/Tabla1[[#Totals],[ATENCIONES]],0)</f>
        <v>1.8292201005580253E-2</v>
      </c>
    </row>
    <row r="180" spans="1:21" ht="30" x14ac:dyDescent="0.25">
      <c r="A180" s="46" t="s">
        <v>236</v>
      </c>
      <c r="B180" s="47" t="s">
        <v>255</v>
      </c>
      <c r="C180" s="48">
        <v>385</v>
      </c>
      <c r="D180" s="48">
        <v>234</v>
      </c>
      <c r="E180" s="49">
        <v>1109</v>
      </c>
      <c r="F180" s="50">
        <v>441</v>
      </c>
      <c r="G180" s="48">
        <v>808</v>
      </c>
      <c r="H180" s="48">
        <v>306</v>
      </c>
      <c r="I180" s="49">
        <v>254</v>
      </c>
      <c r="J180" s="50">
        <v>99</v>
      </c>
      <c r="K180" s="48">
        <v>212</v>
      </c>
      <c r="L180" s="48">
        <v>170</v>
      </c>
      <c r="M180" s="49">
        <v>341</v>
      </c>
      <c r="N180" s="50">
        <v>182</v>
      </c>
      <c r="O180" s="48">
        <v>3109</v>
      </c>
      <c r="P180" s="48">
        <v>1392</v>
      </c>
      <c r="Q180" s="26">
        <f>IFERROR(100*Tabla1[[#This Row],[Sur Occidente - Atenciones]]/Tabla1[[#Totals],[Sur Occidente - Atenciones]],0)</f>
        <v>9.4617981741924422E-3</v>
      </c>
      <c r="R180" s="27">
        <f>IFERROR(100*Tabla1[[#This Row],[Norte - Atenciones]]/Tabla1[[#Totals],[Norte - Atenciones]],0)</f>
        <v>8.3092491233517397E-3</v>
      </c>
      <c r="S180" s="27">
        <f>IFERROR(100*Tabla1[[#This Row],[Centro Oriente - Atenciones]]/Tabla1[[#Totals],[Centro Oriente - Atenciones]],0)</f>
        <v>3.0030621570683275E-2</v>
      </c>
      <c r="T180" s="30">
        <f>IFERROR(100*Tabla1[[#This Row],[Sur - Atenciones]]/Tabla1[[#Totals],[Sur - Atenciones]],0)</f>
        <v>2.0702549999918492E-2</v>
      </c>
      <c r="U180" s="31">
        <f>IFERROR(100*Tabla1[[#This Row],[ATENCIONES]]/Tabla1[[#Totals],[ATENCIONES]],0)</f>
        <v>1.2110403093345188E-2</v>
      </c>
    </row>
    <row r="181" spans="1:21" x14ac:dyDescent="0.25">
      <c r="A181" s="46" t="s">
        <v>117</v>
      </c>
      <c r="B181" s="47" t="s">
        <v>128</v>
      </c>
      <c r="C181" s="48">
        <v>371</v>
      </c>
      <c r="D181" s="48">
        <v>272</v>
      </c>
      <c r="E181" s="49">
        <v>3771</v>
      </c>
      <c r="F181" s="50">
        <v>2110</v>
      </c>
      <c r="G181" s="48">
        <v>579</v>
      </c>
      <c r="H181" s="48">
        <v>319</v>
      </c>
      <c r="I181" s="49">
        <v>145</v>
      </c>
      <c r="J181" s="50">
        <v>75</v>
      </c>
      <c r="K181" s="48">
        <v>294</v>
      </c>
      <c r="L181" s="48">
        <v>163</v>
      </c>
      <c r="M181" s="49">
        <v>229</v>
      </c>
      <c r="N181" s="50">
        <v>170</v>
      </c>
      <c r="O181" s="48">
        <v>5389</v>
      </c>
      <c r="P181" s="48">
        <v>2976</v>
      </c>
      <c r="Q181" s="26">
        <f>IFERROR(100*Tabla1[[#This Row],[Sur Occidente - Atenciones]]/Tabla1[[#Totals],[Sur Occidente - Atenciones]],0)</f>
        <v>9.11773278603999E-3</v>
      </c>
      <c r="R181" s="27">
        <f>IFERROR(100*Tabla1[[#This Row],[Norte - Atenciones]]/Tabla1[[#Totals],[Norte - Atenciones]],0)</f>
        <v>2.8254444043425978E-2</v>
      </c>
      <c r="S181" s="27">
        <f>IFERROR(100*Tabla1[[#This Row],[Centro Oriente - Atenciones]]/Tabla1[[#Totals],[Centro Oriente - Atenciones]],0)</f>
        <v>2.1519467684932694E-2</v>
      </c>
      <c r="T181" s="30">
        <f>IFERROR(100*Tabla1[[#This Row],[Sur - Atenciones]]/Tabla1[[#Totals],[Sur - Atenciones]],0)</f>
        <v>1.1818384842473157E-2</v>
      </c>
      <c r="U181" s="31">
        <f>IFERROR(100*Tabla1[[#This Row],[ATENCIONES]]/Tabla1[[#Totals],[ATENCIONES]],0)</f>
        <v>2.099162504665076E-2</v>
      </c>
    </row>
    <row r="182" spans="1:21" x14ac:dyDescent="0.25">
      <c r="A182" s="46" t="s">
        <v>176</v>
      </c>
      <c r="B182" s="47" t="s">
        <v>191</v>
      </c>
      <c r="C182" s="48">
        <v>371</v>
      </c>
      <c r="D182" s="48">
        <v>204</v>
      </c>
      <c r="E182" s="49">
        <v>1275</v>
      </c>
      <c r="F182" s="50">
        <v>568</v>
      </c>
      <c r="G182" s="48">
        <v>514</v>
      </c>
      <c r="H182" s="48">
        <v>132</v>
      </c>
      <c r="I182" s="49">
        <v>81</v>
      </c>
      <c r="J182" s="50">
        <v>29</v>
      </c>
      <c r="K182" s="48">
        <v>133</v>
      </c>
      <c r="L182" s="48">
        <v>88</v>
      </c>
      <c r="M182" s="49">
        <v>169</v>
      </c>
      <c r="N182" s="50">
        <v>89</v>
      </c>
      <c r="O182" s="48">
        <v>2543</v>
      </c>
      <c r="P182" s="48">
        <v>1066</v>
      </c>
      <c r="Q182" s="26">
        <f>IFERROR(100*Tabla1[[#This Row],[Sur Occidente - Atenciones]]/Tabla1[[#Totals],[Sur Occidente - Atenciones]],0)</f>
        <v>9.11773278603999E-3</v>
      </c>
      <c r="R182" s="27">
        <f>IFERROR(100*Tabla1[[#This Row],[Norte - Atenciones]]/Tabla1[[#Totals],[Norte - Atenciones]],0)</f>
        <v>9.5530140958281946E-3</v>
      </c>
      <c r="S182" s="27">
        <f>IFERROR(100*Tabla1[[#This Row],[Centro Oriente - Atenciones]]/Tabla1[[#Totals],[Centro Oriente - Atenciones]],0)</f>
        <v>1.91036379793703E-2</v>
      </c>
      <c r="T182" s="30">
        <f>IFERROR(100*Tabla1[[#This Row],[Sur - Atenciones]]/Tabla1[[#Totals],[Sur - Atenciones]],0)</f>
        <v>6.6019942913125903E-3</v>
      </c>
      <c r="U182" s="31">
        <f>IFERROR(100*Tabla1[[#This Row],[ATENCIONES]]/Tabla1[[#Totals],[ATENCIONES]],0)</f>
        <v>9.9056786961649445E-3</v>
      </c>
    </row>
    <row r="183" spans="1:21" x14ac:dyDescent="0.25">
      <c r="A183" s="46" t="s">
        <v>37</v>
      </c>
      <c r="B183" s="47" t="s">
        <v>51</v>
      </c>
      <c r="C183" s="48">
        <v>369</v>
      </c>
      <c r="D183" s="48">
        <v>272</v>
      </c>
      <c r="E183" s="49">
        <v>1036</v>
      </c>
      <c r="F183" s="50">
        <v>628</v>
      </c>
      <c r="G183" s="48">
        <v>742</v>
      </c>
      <c r="H183" s="48">
        <v>402</v>
      </c>
      <c r="I183" s="49">
        <v>68</v>
      </c>
      <c r="J183" s="50">
        <v>58</v>
      </c>
      <c r="K183" s="48">
        <v>92</v>
      </c>
      <c r="L183" s="48">
        <v>83</v>
      </c>
      <c r="M183" s="49">
        <v>923</v>
      </c>
      <c r="N183" s="50">
        <v>626</v>
      </c>
      <c r="O183" s="48">
        <v>3230</v>
      </c>
      <c r="P183" s="48">
        <v>2048</v>
      </c>
      <c r="Q183" s="26">
        <f>IFERROR(100*Tabla1[[#This Row],[Sur Occidente - Atenciones]]/Tabla1[[#Totals],[Sur Occidente - Atenciones]],0)</f>
        <v>9.068580587732496E-3</v>
      </c>
      <c r="R183" s="27">
        <f>IFERROR(100*Tabla1[[#This Row],[Norte - Atenciones]]/Tabla1[[#Totals],[Norte - Atenciones]],0)</f>
        <v>7.7622922378651057E-3</v>
      </c>
      <c r="S183" s="27">
        <f>IFERROR(100*Tabla1[[#This Row],[Centro Oriente - Atenciones]]/Tabla1[[#Totals],[Centro Oriente - Atenciones]],0)</f>
        <v>2.7577625254266075E-2</v>
      </c>
      <c r="T183" s="30">
        <f>IFERROR(100*Tabla1[[#This Row],[Sur - Atenciones]]/Tabla1[[#Totals],[Sur - Atenciones]],0)</f>
        <v>5.5424149606081007E-3</v>
      </c>
      <c r="U183" s="31">
        <f>IFERROR(100*Tabla1[[#This Row],[ATENCIONES]]/Tabla1[[#Totals],[ATENCIONES]],0)</f>
        <v>1.258173110051623E-2</v>
      </c>
    </row>
    <row r="184" spans="1:21" ht="30" x14ac:dyDescent="0.25">
      <c r="A184" s="46" t="s">
        <v>77</v>
      </c>
      <c r="B184" s="47" t="s">
        <v>82</v>
      </c>
      <c r="C184" s="48">
        <v>366</v>
      </c>
      <c r="D184" s="48">
        <v>199</v>
      </c>
      <c r="E184" s="49">
        <v>2229</v>
      </c>
      <c r="F184" s="50">
        <v>935</v>
      </c>
      <c r="G184" s="48">
        <v>1643</v>
      </c>
      <c r="H184" s="48">
        <v>546</v>
      </c>
      <c r="I184" s="49">
        <v>133</v>
      </c>
      <c r="J184" s="50">
        <v>60</v>
      </c>
      <c r="K184" s="48">
        <v>527</v>
      </c>
      <c r="L184" s="48">
        <v>330</v>
      </c>
      <c r="M184" s="49">
        <v>352</v>
      </c>
      <c r="N184" s="50">
        <v>209</v>
      </c>
      <c r="O184" s="48">
        <v>5250</v>
      </c>
      <c r="P184" s="48">
        <v>1978</v>
      </c>
      <c r="Q184" s="26">
        <f>IFERROR(100*Tabla1[[#This Row],[Sur Occidente - Atenciones]]/Tabla1[[#Totals],[Sur Occidente - Atenciones]],0)</f>
        <v>8.994852290271256E-3</v>
      </c>
      <c r="R184" s="27">
        <f>IFERROR(100*Tabla1[[#This Row],[Norte - Atenciones]]/Tabla1[[#Totals],[Norte - Atenciones]],0)</f>
        <v>1.6700916407530231E-2</v>
      </c>
      <c r="S184" s="27">
        <f>IFERROR(100*Tabla1[[#This Row],[Centro Oriente - Atenciones]]/Tabla1[[#Totals],[Centro Oriente - Atenciones]],0)</f>
        <v>6.1064741634446314E-2</v>
      </c>
      <c r="T184" s="30">
        <f>IFERROR(100*Tabla1[[#This Row],[Sur - Atenciones]]/Tabla1[[#Totals],[Sur - Atenciones]],0)</f>
        <v>1.084031161413055E-2</v>
      </c>
      <c r="U184" s="31">
        <f>IFERROR(100*Tabla1[[#This Row],[ATENCIONES]]/Tabla1[[#Totals],[ATENCIONES]],0)</f>
        <v>2.0450182129322043E-2</v>
      </c>
    </row>
    <row r="185" spans="1:21" x14ac:dyDescent="0.25">
      <c r="A185" s="46" t="s">
        <v>134</v>
      </c>
      <c r="B185" s="47" t="s">
        <v>142</v>
      </c>
      <c r="C185" s="48">
        <v>366</v>
      </c>
      <c r="D185" s="48">
        <v>281</v>
      </c>
      <c r="E185" s="49">
        <v>2641</v>
      </c>
      <c r="F185" s="50">
        <v>1374</v>
      </c>
      <c r="G185" s="48">
        <v>1249</v>
      </c>
      <c r="H185" s="48">
        <v>444</v>
      </c>
      <c r="I185" s="49">
        <v>228</v>
      </c>
      <c r="J185" s="50">
        <v>122</v>
      </c>
      <c r="K185" s="48">
        <v>293</v>
      </c>
      <c r="L185" s="48">
        <v>208</v>
      </c>
      <c r="M185" s="49">
        <v>449</v>
      </c>
      <c r="N185" s="50">
        <v>236</v>
      </c>
      <c r="O185" s="48">
        <v>5226</v>
      </c>
      <c r="P185" s="48">
        <v>2554</v>
      </c>
      <c r="Q185" s="26">
        <f>IFERROR(100*Tabla1[[#This Row],[Sur Occidente - Atenciones]]/Tabla1[[#Totals],[Sur Occidente - Atenciones]],0)</f>
        <v>8.994852290271256E-3</v>
      </c>
      <c r="R185" s="27">
        <f>IFERROR(100*Tabla1[[#This Row],[Norte - Atenciones]]/Tabla1[[#Totals],[Norte - Atenciones]],0)</f>
        <v>1.9787851158495892E-2</v>
      </c>
      <c r="S185" s="27">
        <f>IFERROR(100*Tabla1[[#This Row],[Centro Oriente - Atenciones]]/Tabla1[[#Totals],[Centro Oriente - Atenciones]],0)</f>
        <v>4.6421096957652737E-2</v>
      </c>
      <c r="T185" s="30">
        <f>IFERROR(100*Tabla1[[#This Row],[Sur - Atenciones]]/Tabla1[[#Totals],[Sur - Atenciones]],0)</f>
        <v>1.8583391338509513E-2</v>
      </c>
      <c r="U185" s="31">
        <f>IFERROR(100*Tabla1[[#This Row],[ATENCIONES]]/Tabla1[[#Totals],[ATENCIONES]],0)</f>
        <v>2.0356695582445142E-2</v>
      </c>
    </row>
    <row r="186" spans="1:21" x14ac:dyDescent="0.25">
      <c r="A186" s="46" t="s">
        <v>204</v>
      </c>
      <c r="B186" s="47" t="s">
        <v>212</v>
      </c>
      <c r="C186" s="48">
        <v>353</v>
      </c>
      <c r="D186" s="48">
        <v>156</v>
      </c>
      <c r="E186" s="49">
        <v>709</v>
      </c>
      <c r="F186" s="50">
        <v>437</v>
      </c>
      <c r="G186" s="48">
        <v>940</v>
      </c>
      <c r="H186" s="48">
        <v>520</v>
      </c>
      <c r="I186" s="49">
        <v>599</v>
      </c>
      <c r="J186" s="50">
        <v>356</v>
      </c>
      <c r="K186" s="48">
        <v>53</v>
      </c>
      <c r="L186" s="48">
        <v>43</v>
      </c>
      <c r="M186" s="49">
        <v>101</v>
      </c>
      <c r="N186" s="50">
        <v>65</v>
      </c>
      <c r="O186" s="48">
        <v>2755</v>
      </c>
      <c r="P186" s="48">
        <v>1568</v>
      </c>
      <c r="Q186" s="26">
        <f>IFERROR(100*Tabla1[[#This Row],[Sur Occidente - Atenciones]]/Tabla1[[#Totals],[Sur Occidente - Atenciones]],0)</f>
        <v>8.6753630012725499E-3</v>
      </c>
      <c r="R186" s="27">
        <f>IFERROR(100*Tabla1[[#This Row],[Norte - Atenciones]]/Tabla1[[#Totals],[Norte - Atenciones]],0)</f>
        <v>5.3122250932879922E-3</v>
      </c>
      <c r="S186" s="27">
        <f>IFERROR(100*Tabla1[[#This Row],[Centro Oriente - Atenciones]]/Tabla1[[#Totals],[Centro Oriente - Atenciones]],0)</f>
        <v>3.4936614203517673E-2</v>
      </c>
      <c r="T186" s="30">
        <f>IFERROR(100*Tabla1[[#This Row],[Sur - Atenciones]]/Tabla1[[#Totals],[Sur - Atenciones]],0)</f>
        <v>4.8822155314768419E-2</v>
      </c>
      <c r="U186" s="31">
        <f>IFERROR(100*Tabla1[[#This Row],[ATENCIONES]]/Tabla1[[#Totals],[ATENCIONES]],0)</f>
        <v>1.0731476526910901E-2</v>
      </c>
    </row>
    <row r="187" spans="1:21" ht="30" x14ac:dyDescent="0.25">
      <c r="A187" s="46" t="s">
        <v>77</v>
      </c>
      <c r="B187" s="47" t="s">
        <v>83</v>
      </c>
      <c r="C187" s="48">
        <v>333</v>
      </c>
      <c r="D187" s="48">
        <v>262</v>
      </c>
      <c r="E187" s="49">
        <v>2470</v>
      </c>
      <c r="F187" s="50">
        <v>782</v>
      </c>
      <c r="G187" s="48">
        <v>921</v>
      </c>
      <c r="H187" s="48">
        <v>340</v>
      </c>
      <c r="I187" s="49">
        <v>56</v>
      </c>
      <c r="J187" s="50">
        <v>39</v>
      </c>
      <c r="K187" s="48">
        <v>356</v>
      </c>
      <c r="L187" s="48">
        <v>189</v>
      </c>
      <c r="M187" s="49">
        <v>152</v>
      </c>
      <c r="N187" s="50">
        <v>87</v>
      </c>
      <c r="O187" s="48">
        <v>4288</v>
      </c>
      <c r="P187" s="48">
        <v>1558</v>
      </c>
      <c r="Q187" s="26">
        <f>IFERROR(100*Tabla1[[#This Row],[Sur Occidente - Atenciones]]/Tabla1[[#Totals],[Sur Occidente - Atenciones]],0)</f>
        <v>8.1838410181976178E-3</v>
      </c>
      <c r="R187" s="27">
        <f>IFERROR(100*Tabla1[[#This Row],[Norte - Atenciones]]/Tabla1[[#Totals],[Norte - Atenciones]],0)</f>
        <v>1.8506623385643642E-2</v>
      </c>
      <c r="S187" s="27">
        <f>IFERROR(100*Tabla1[[#This Row],[Centro Oriente - Atenciones]]/Tabla1[[#Totals],[Centro Oriente - Atenciones]],0)</f>
        <v>3.4230448597276357E-2</v>
      </c>
      <c r="T187" s="30">
        <f>IFERROR(100*Tabla1[[#This Row],[Sur - Atenciones]]/Tabla1[[#Totals],[Sur - Atenciones]],0)</f>
        <v>4.5643417322654943E-3</v>
      </c>
      <c r="U187" s="31">
        <f>IFERROR(100*Tabla1[[#This Row],[ATENCIONES]]/Tabla1[[#Totals],[ATENCIONES]],0)</f>
        <v>1.6702929708672938E-2</v>
      </c>
    </row>
    <row r="188" spans="1:21" x14ac:dyDescent="0.25">
      <c r="A188" s="46" t="s">
        <v>93</v>
      </c>
      <c r="B188" s="47" t="s">
        <v>104</v>
      </c>
      <c r="C188" s="48">
        <v>309</v>
      </c>
      <c r="D188" s="48">
        <v>250</v>
      </c>
      <c r="E188" s="49">
        <v>844</v>
      </c>
      <c r="F188" s="50">
        <v>585</v>
      </c>
      <c r="G188" s="48">
        <v>133</v>
      </c>
      <c r="H188" s="48">
        <v>97</v>
      </c>
      <c r="I188" s="49">
        <v>312</v>
      </c>
      <c r="J188" s="50">
        <v>176</v>
      </c>
      <c r="K188" s="48">
        <v>239</v>
      </c>
      <c r="L188" s="48">
        <v>213</v>
      </c>
      <c r="M188" s="49">
        <v>59</v>
      </c>
      <c r="N188" s="50">
        <v>45</v>
      </c>
      <c r="O188" s="48">
        <v>1896</v>
      </c>
      <c r="P188" s="48">
        <v>1346</v>
      </c>
      <c r="Q188" s="26">
        <f>IFERROR(100*Tabla1[[#This Row],[Sur Occidente - Atenciones]]/Tabla1[[#Totals],[Sur Occidente - Atenciones]],0)</f>
        <v>7.5940146385077003E-3</v>
      </c>
      <c r="R188" s="27">
        <f>IFERROR(100*Tabla1[[#This Row],[Norte - Atenciones]]/Tabla1[[#Totals],[Norte - Atenciones]],0)</f>
        <v>6.3237207034345074E-3</v>
      </c>
      <c r="S188" s="27">
        <f>IFERROR(100*Tabla1[[#This Row],[Centro Oriente - Atenciones]]/Tabla1[[#Totals],[Centro Oriente - Atenciones]],0)</f>
        <v>4.9431592436892024E-3</v>
      </c>
      <c r="T188" s="30">
        <f>IFERROR(100*Tabla1[[#This Row],[Sur - Atenciones]]/Tabla1[[#Totals],[Sur - Atenciones]],0)</f>
        <v>2.5429903936907756E-2</v>
      </c>
      <c r="U188" s="31">
        <f>IFERROR(100*Tabla1[[#This Row],[ATENCIONES]]/Tabla1[[#Totals],[ATENCIONES]],0)</f>
        <v>7.3854372032751614E-3</v>
      </c>
    </row>
    <row r="189" spans="1:21" x14ac:dyDescent="0.25">
      <c r="A189" s="46" t="s">
        <v>37</v>
      </c>
      <c r="B189" s="47" t="s">
        <v>53</v>
      </c>
      <c r="C189" s="48">
        <v>282</v>
      </c>
      <c r="D189" s="48">
        <v>182</v>
      </c>
      <c r="E189" s="49">
        <v>968</v>
      </c>
      <c r="F189" s="50">
        <v>371</v>
      </c>
      <c r="G189" s="48">
        <v>167</v>
      </c>
      <c r="H189" s="48">
        <v>71</v>
      </c>
      <c r="I189" s="49">
        <v>42</v>
      </c>
      <c r="J189" s="50">
        <v>24</v>
      </c>
      <c r="K189" s="48">
        <v>146</v>
      </c>
      <c r="L189" s="48">
        <v>99</v>
      </c>
      <c r="M189" s="49">
        <v>154</v>
      </c>
      <c r="N189" s="50">
        <v>105</v>
      </c>
      <c r="O189" s="48">
        <v>1759</v>
      </c>
      <c r="P189" s="48">
        <v>823</v>
      </c>
      <c r="Q189" s="26">
        <f>IFERROR(100*Tabla1[[#This Row],[Sur Occidente - Atenciones]]/Tabla1[[#Totals],[Sur Occidente - Atenciones]],0)</f>
        <v>6.930459961356542E-3</v>
      </c>
      <c r="R189" s="27">
        <f>IFERROR(100*Tabla1[[#This Row],[Norte - Atenciones]]/Tabla1[[#Totals],[Norte - Atenciones]],0)</f>
        <v>7.2527981527542688E-3</v>
      </c>
      <c r="S189" s="27">
        <f>IFERROR(100*Tabla1[[#This Row],[Centro Oriente - Atenciones]]/Tabla1[[#Totals],[Centro Oriente - Atenciones]],0)</f>
        <v>6.2068240127526077E-3</v>
      </c>
      <c r="T189" s="30">
        <f>IFERROR(100*Tabla1[[#This Row],[Sur - Atenciones]]/Tabla1[[#Totals],[Sur - Atenciones]],0)</f>
        <v>3.4232562991991212E-3</v>
      </c>
      <c r="U189" s="31">
        <f>IFERROR(100*Tabla1[[#This Row],[ATENCIONES]]/Tabla1[[#Totals],[ATENCIONES]],0)</f>
        <v>6.8517848315195187E-3</v>
      </c>
    </row>
    <row r="190" spans="1:21" x14ac:dyDescent="0.25">
      <c r="A190" s="46" t="s">
        <v>213</v>
      </c>
      <c r="B190" s="47" t="s">
        <v>216</v>
      </c>
      <c r="C190" s="48">
        <v>232</v>
      </c>
      <c r="D190" s="48">
        <v>146</v>
      </c>
      <c r="E190" s="49">
        <v>2503</v>
      </c>
      <c r="F190" s="50">
        <v>1251</v>
      </c>
      <c r="G190" s="48">
        <v>1306</v>
      </c>
      <c r="H190" s="48">
        <v>561</v>
      </c>
      <c r="I190" s="49">
        <v>285</v>
      </c>
      <c r="J190" s="50">
        <v>118</v>
      </c>
      <c r="K190" s="48">
        <v>322</v>
      </c>
      <c r="L190" s="48">
        <v>232</v>
      </c>
      <c r="M190" s="49">
        <v>579</v>
      </c>
      <c r="N190" s="50">
        <v>311</v>
      </c>
      <c r="O190" s="48">
        <v>5227</v>
      </c>
      <c r="P190" s="48">
        <v>2573</v>
      </c>
      <c r="Q190" s="26">
        <f>IFERROR(100*Tabla1[[#This Row],[Sur Occidente - Atenciones]]/Tabla1[[#Totals],[Sur Occidente - Atenciones]],0)</f>
        <v>5.7016550036692116E-3</v>
      </c>
      <c r="R190" s="27">
        <f>IFERROR(100*Tabla1[[#This Row],[Norte - Atenciones]]/Tabla1[[#Totals],[Norte - Atenciones]],0)</f>
        <v>1.8753877868123901E-2</v>
      </c>
      <c r="S190" s="27">
        <f>IFERROR(100*Tabla1[[#This Row],[Centro Oriente - Atenciones]]/Tabla1[[#Totals],[Centro Oriente - Atenciones]],0)</f>
        <v>4.8539593776376677E-2</v>
      </c>
      <c r="T190" s="30">
        <f>IFERROR(100*Tabla1[[#This Row],[Sur - Atenciones]]/Tabla1[[#Totals],[Sur - Atenciones]],0)</f>
        <v>2.3229239173136892E-2</v>
      </c>
      <c r="U190" s="31">
        <f>IFERROR(100*Tabla1[[#This Row],[ATENCIONES]]/Tabla1[[#Totals],[ATENCIONES]],0)</f>
        <v>2.0360590855231682E-2</v>
      </c>
    </row>
    <row r="191" spans="1:21" x14ac:dyDescent="0.25">
      <c r="A191" s="46" t="s">
        <v>192</v>
      </c>
      <c r="B191" s="47" t="s">
        <v>203</v>
      </c>
      <c r="C191" s="48">
        <v>200</v>
      </c>
      <c r="D191" s="48">
        <v>163</v>
      </c>
      <c r="E191" s="49">
        <v>852</v>
      </c>
      <c r="F191" s="50">
        <v>561</v>
      </c>
      <c r="G191" s="48">
        <v>190</v>
      </c>
      <c r="H191" s="48">
        <v>122</v>
      </c>
      <c r="I191" s="49">
        <v>84</v>
      </c>
      <c r="J191" s="50">
        <v>53</v>
      </c>
      <c r="K191" s="48">
        <v>158</v>
      </c>
      <c r="L191" s="48">
        <v>116</v>
      </c>
      <c r="M191" s="49">
        <v>88</v>
      </c>
      <c r="N191" s="50">
        <v>68</v>
      </c>
      <c r="O191" s="48">
        <v>1572</v>
      </c>
      <c r="P191" s="48">
        <v>1049</v>
      </c>
      <c r="Q191" s="26">
        <f>IFERROR(100*Tabla1[[#This Row],[Sur Occidente - Atenciones]]/Tabla1[[#Totals],[Sur Occidente - Atenciones]],0)</f>
        <v>4.9152198307493202E-3</v>
      </c>
      <c r="R191" s="27">
        <f>IFERROR(100*Tabla1[[#This Row],[Norte - Atenciones]]/Tabla1[[#Totals],[Norte - Atenciones]],0)</f>
        <v>6.3836611840357819E-3</v>
      </c>
      <c r="S191" s="27">
        <f>IFERROR(100*Tabla1[[#This Row],[Centro Oriente - Atenciones]]/Tabla1[[#Totals],[Centro Oriente - Atenciones]],0)</f>
        <v>7.0616560624131462E-3</v>
      </c>
      <c r="T191" s="30">
        <f>IFERROR(100*Tabla1[[#This Row],[Sur - Atenciones]]/Tabla1[[#Totals],[Sur - Atenciones]],0)</f>
        <v>6.8465125983982423E-3</v>
      </c>
      <c r="U191" s="31">
        <f>IFERROR(100*Tabla1[[#This Row],[ATENCIONES]]/Tabla1[[#Totals],[ATENCIONES]],0)</f>
        <v>6.1233688204370001E-3</v>
      </c>
    </row>
    <row r="192" spans="1:21" x14ac:dyDescent="0.25">
      <c r="A192" s="46" t="s">
        <v>213</v>
      </c>
      <c r="B192" s="47" t="s">
        <v>217</v>
      </c>
      <c r="C192" s="48">
        <v>167</v>
      </c>
      <c r="D192" s="48">
        <v>131</v>
      </c>
      <c r="E192" s="49">
        <v>1275</v>
      </c>
      <c r="F192" s="50">
        <v>558</v>
      </c>
      <c r="G192" s="48">
        <v>1106</v>
      </c>
      <c r="H192" s="48">
        <v>292</v>
      </c>
      <c r="I192" s="49">
        <v>714</v>
      </c>
      <c r="J192" s="50">
        <v>228</v>
      </c>
      <c r="K192" s="48">
        <v>310</v>
      </c>
      <c r="L192" s="48">
        <v>240</v>
      </c>
      <c r="M192" s="49">
        <v>288</v>
      </c>
      <c r="N192" s="50">
        <v>181</v>
      </c>
      <c r="O192" s="48">
        <v>3860</v>
      </c>
      <c r="P192" s="48">
        <v>1612</v>
      </c>
      <c r="Q192" s="26">
        <f>IFERROR(100*Tabla1[[#This Row],[Sur Occidente - Atenciones]]/Tabla1[[#Totals],[Sur Occidente - Atenciones]],0)</f>
        <v>4.1042085586756828E-3</v>
      </c>
      <c r="R192" s="27">
        <f>IFERROR(100*Tabla1[[#This Row],[Norte - Atenciones]]/Tabla1[[#Totals],[Norte - Atenciones]],0)</f>
        <v>9.5530140958281946E-3</v>
      </c>
      <c r="S192" s="27">
        <f>IFERROR(100*Tabla1[[#This Row],[Centro Oriente - Atenciones]]/Tabla1[[#Totals],[Centro Oriente - Atenciones]],0)</f>
        <v>4.1106271605415474E-2</v>
      </c>
      <c r="T192" s="30">
        <f>IFERROR(100*Tabla1[[#This Row],[Sur - Atenciones]]/Tabla1[[#Totals],[Sur - Atenciones]],0)</f>
        <v>5.8195357086385055E-2</v>
      </c>
      <c r="U192" s="31">
        <f>IFERROR(100*Tabla1[[#This Row],[ATENCIONES]]/Tabla1[[#Totals],[ATENCIONES]],0)</f>
        <v>1.5035752956034874E-2</v>
      </c>
    </row>
    <row r="193" spans="1:21" ht="30" x14ac:dyDescent="0.25">
      <c r="A193" s="46" t="s">
        <v>224</v>
      </c>
      <c r="B193" s="47" t="s">
        <v>234</v>
      </c>
      <c r="C193" s="48">
        <v>147</v>
      </c>
      <c r="D193" s="48">
        <v>72</v>
      </c>
      <c r="E193" s="49">
        <v>1307</v>
      </c>
      <c r="F193" s="50">
        <v>545</v>
      </c>
      <c r="G193" s="48">
        <v>536</v>
      </c>
      <c r="H193" s="48">
        <v>119</v>
      </c>
      <c r="I193" s="49">
        <v>60</v>
      </c>
      <c r="J193" s="50">
        <v>34</v>
      </c>
      <c r="K193" s="48">
        <v>193</v>
      </c>
      <c r="L193" s="48">
        <v>135</v>
      </c>
      <c r="M193" s="49">
        <v>89</v>
      </c>
      <c r="N193" s="50">
        <v>47</v>
      </c>
      <c r="O193" s="48">
        <v>2332</v>
      </c>
      <c r="P193" s="48">
        <v>904</v>
      </c>
      <c r="Q193" s="26">
        <f>IFERROR(100*Tabla1[[#This Row],[Sur Occidente - Atenciones]]/Tabla1[[#Totals],[Sur Occidente - Atenciones]],0)</f>
        <v>3.6126865756007506E-3</v>
      </c>
      <c r="R193" s="27">
        <f>IFERROR(100*Tabla1[[#This Row],[Norte - Atenciones]]/Tabla1[[#Totals],[Norte - Atenciones]],0)</f>
        <v>9.7927760182332946E-3</v>
      </c>
      <c r="S193" s="27">
        <f>IFERROR(100*Tabla1[[#This Row],[Centro Oriente - Atenciones]]/Tabla1[[#Totals],[Centro Oriente - Atenciones]],0)</f>
        <v>1.9921303418176033E-2</v>
      </c>
      <c r="T193" s="30">
        <f>IFERROR(100*Tabla1[[#This Row],[Sur - Atenciones]]/Tabla1[[#Totals],[Sur - Atenciones]],0)</f>
        <v>4.8903661417130304E-3</v>
      </c>
      <c r="U193" s="31">
        <f>IFERROR(100*Tabla1[[#This Row],[ATENCIONES]]/Tabla1[[#Totals],[ATENCIONES]],0)</f>
        <v>9.0837761382055252E-3</v>
      </c>
    </row>
    <row r="194" spans="1:21" ht="30" x14ac:dyDescent="0.25">
      <c r="A194" s="46" t="s">
        <v>224</v>
      </c>
      <c r="B194" s="47" t="s">
        <v>235</v>
      </c>
      <c r="C194" s="48">
        <v>116</v>
      </c>
      <c r="D194" s="48">
        <v>87</v>
      </c>
      <c r="E194" s="49">
        <v>1711</v>
      </c>
      <c r="F194" s="50">
        <v>535</v>
      </c>
      <c r="G194" s="48">
        <v>213</v>
      </c>
      <c r="H194" s="48">
        <v>131</v>
      </c>
      <c r="I194" s="49">
        <v>128</v>
      </c>
      <c r="J194" s="50">
        <v>54</v>
      </c>
      <c r="K194" s="48">
        <v>81</v>
      </c>
      <c r="L194" s="48">
        <v>57</v>
      </c>
      <c r="M194" s="49">
        <v>24</v>
      </c>
      <c r="N194" s="50">
        <v>20</v>
      </c>
      <c r="O194" s="48">
        <v>2273</v>
      </c>
      <c r="P194" s="48">
        <v>807</v>
      </c>
      <c r="Q194" s="26">
        <f>IFERROR(100*Tabla1[[#This Row],[Sur Occidente - Atenciones]]/Tabla1[[#Totals],[Sur Occidente - Atenciones]],0)</f>
        <v>2.8508275018346058E-3</v>
      </c>
      <c r="R194" s="27">
        <f>IFERROR(100*Tabla1[[#This Row],[Norte - Atenciones]]/Tabla1[[#Totals],[Norte - Atenciones]],0)</f>
        <v>1.281977028859768E-2</v>
      </c>
      <c r="S194" s="27">
        <f>IFERROR(100*Tabla1[[#This Row],[Centro Oriente - Atenciones]]/Tabla1[[#Totals],[Centro Oriente - Atenciones]],0)</f>
        <v>7.9164881120736847E-3</v>
      </c>
      <c r="T194" s="30">
        <f>IFERROR(100*Tabla1[[#This Row],[Sur - Atenciones]]/Tabla1[[#Totals],[Sur - Atenciones]],0)</f>
        <v>1.0432781102321131E-2</v>
      </c>
      <c r="U194" s="31">
        <f>IFERROR(100*Tabla1[[#This Row],[ATENCIONES]]/Tabla1[[#Totals],[ATENCIONES]],0)</f>
        <v>8.8539550437998112E-3</v>
      </c>
    </row>
    <row r="195" spans="1:21" x14ac:dyDescent="0.25">
      <c r="A195" s="46" t="s">
        <v>213</v>
      </c>
      <c r="B195" s="47" t="s">
        <v>218</v>
      </c>
      <c r="C195" s="48">
        <v>90</v>
      </c>
      <c r="D195" s="48">
        <v>55</v>
      </c>
      <c r="E195" s="49">
        <v>716</v>
      </c>
      <c r="F195" s="50">
        <v>317</v>
      </c>
      <c r="G195" s="48">
        <v>423</v>
      </c>
      <c r="H195" s="48">
        <v>152</v>
      </c>
      <c r="I195" s="49">
        <v>322</v>
      </c>
      <c r="J195" s="50">
        <v>85</v>
      </c>
      <c r="K195" s="48">
        <v>60</v>
      </c>
      <c r="L195" s="48">
        <v>50</v>
      </c>
      <c r="M195" s="49">
        <v>167</v>
      </c>
      <c r="N195" s="50">
        <v>87</v>
      </c>
      <c r="O195" s="48">
        <v>1778</v>
      </c>
      <c r="P195" s="48">
        <v>724</v>
      </c>
      <c r="Q195" s="26">
        <f>IFERROR(100*Tabla1[[#This Row],[Sur Occidente - Atenciones]]/Tabla1[[#Totals],[Sur Occidente - Atenciones]],0)</f>
        <v>2.211848923837194E-3</v>
      </c>
      <c r="R195" s="27">
        <f>IFERROR(100*Tabla1[[#This Row],[Norte - Atenciones]]/Tabla1[[#Totals],[Norte - Atenciones]],0)</f>
        <v>5.3646730138141082E-3</v>
      </c>
      <c r="S195" s="27">
        <f>IFERROR(100*Tabla1[[#This Row],[Centro Oriente - Atenciones]]/Tabla1[[#Totals],[Centro Oriente - Atenciones]],0)</f>
        <v>1.5721476391582952E-2</v>
      </c>
      <c r="T195" s="30">
        <f>IFERROR(100*Tabla1[[#This Row],[Sur - Atenciones]]/Tabla1[[#Totals],[Sur - Atenciones]],0)</f>
        <v>2.6244964960526595E-2</v>
      </c>
      <c r="U195" s="31">
        <f>IFERROR(100*Tabla1[[#This Row],[ATENCIONES]]/Tabla1[[#Totals],[ATENCIONES]],0)</f>
        <v>6.9257950144637325E-3</v>
      </c>
    </row>
    <row r="196" spans="1:21" x14ac:dyDescent="0.25">
      <c r="A196" s="46" t="s">
        <v>37</v>
      </c>
      <c r="B196" s="47" t="s">
        <v>54</v>
      </c>
      <c r="C196" s="48">
        <v>88</v>
      </c>
      <c r="D196" s="48">
        <v>68</v>
      </c>
      <c r="E196" s="49">
        <v>418</v>
      </c>
      <c r="F196" s="50">
        <v>268</v>
      </c>
      <c r="G196" s="48">
        <v>115</v>
      </c>
      <c r="H196" s="48">
        <v>58</v>
      </c>
      <c r="I196" s="49">
        <v>29</v>
      </c>
      <c r="J196" s="50">
        <v>19</v>
      </c>
      <c r="K196" s="48">
        <v>75</v>
      </c>
      <c r="L196" s="48">
        <v>58</v>
      </c>
      <c r="M196" s="49">
        <v>191</v>
      </c>
      <c r="N196" s="50">
        <v>138</v>
      </c>
      <c r="O196" s="48">
        <v>916</v>
      </c>
      <c r="P196" s="48">
        <v>600</v>
      </c>
      <c r="Q196" s="26">
        <f>IFERROR(100*Tabla1[[#This Row],[Sur Occidente - Atenciones]]/Tabla1[[#Totals],[Sur Occidente - Atenciones]],0)</f>
        <v>2.162696725529701E-3</v>
      </c>
      <c r="R196" s="27">
        <f>IFERROR(100*Tabla1[[#This Row],[Norte - Atenciones]]/Tabla1[[#Totals],[Norte - Atenciones]],0)</f>
        <v>3.131890111416616E-3</v>
      </c>
      <c r="S196" s="27">
        <f>IFERROR(100*Tabla1[[#This Row],[Centro Oriente - Atenciones]]/Tabla1[[#Totals],[Centro Oriente - Atenciones]],0)</f>
        <v>4.2741602483026934E-3</v>
      </c>
      <c r="T196" s="30">
        <f>IFERROR(100*Tabla1[[#This Row],[Sur - Atenciones]]/Tabla1[[#Totals],[Sur - Atenciones]],0)</f>
        <v>2.3636769684946312E-3</v>
      </c>
      <c r="U196" s="31">
        <f>IFERROR(100*Tabla1[[#This Row],[ATENCIONES]]/Tabla1[[#Totals],[ATENCIONES]],0)</f>
        <v>3.5680698724683793E-3</v>
      </c>
    </row>
    <row r="197" spans="1:21" ht="30" x14ac:dyDescent="0.25">
      <c r="A197" s="46" t="s">
        <v>236</v>
      </c>
      <c r="B197" s="47" t="s">
        <v>256</v>
      </c>
      <c r="C197" s="48">
        <v>56</v>
      </c>
      <c r="D197" s="48">
        <v>29</v>
      </c>
      <c r="E197" s="49">
        <v>226</v>
      </c>
      <c r="F197" s="50">
        <v>60</v>
      </c>
      <c r="G197" s="48">
        <v>74</v>
      </c>
      <c r="H197" s="48">
        <v>34</v>
      </c>
      <c r="I197" s="49">
        <v>19</v>
      </c>
      <c r="J197" s="50">
        <v>7</v>
      </c>
      <c r="K197" s="48">
        <v>17</v>
      </c>
      <c r="L197" s="48">
        <v>15</v>
      </c>
      <c r="M197" s="49">
        <v>26</v>
      </c>
      <c r="N197" s="50">
        <v>16</v>
      </c>
      <c r="O197" s="48">
        <v>418</v>
      </c>
      <c r="P197" s="48">
        <v>156</v>
      </c>
      <c r="Q197" s="26">
        <f>IFERROR(100*Tabla1[[#This Row],[Sur Occidente - Atenciones]]/Tabla1[[#Totals],[Sur Occidente - Atenciones]],0)</f>
        <v>1.3762615526098096E-3</v>
      </c>
      <c r="R197" s="27">
        <f>IFERROR(100*Tabla1[[#This Row],[Norte - Atenciones]]/Tabla1[[#Totals],[Norte - Atenciones]],0)</f>
        <v>1.6933185769860172E-3</v>
      </c>
      <c r="S197" s="27">
        <f>IFERROR(100*Tabla1[[#This Row],[Centro Oriente - Atenciones]]/Tabla1[[#Totals],[Centro Oriente - Atenciones]],0)</f>
        <v>2.7503292032556464E-3</v>
      </c>
      <c r="T197" s="30">
        <f>IFERROR(100*Tabla1[[#This Row],[Sur - Atenciones]]/Tabla1[[#Totals],[Sur - Atenciones]],0)</f>
        <v>1.5486159448757928E-3</v>
      </c>
      <c r="U197" s="31">
        <f>IFERROR(100*Tabla1[[#This Row],[ATENCIONES]]/Tabla1[[#Totals],[ATENCIONES]],0)</f>
        <v>1.6282240247726884E-3</v>
      </c>
    </row>
    <row r="198" spans="1:21" x14ac:dyDescent="0.25">
      <c r="A198" s="46" t="s">
        <v>145</v>
      </c>
      <c r="B198" s="47" t="s">
        <v>155</v>
      </c>
      <c r="C198" s="48">
        <v>48</v>
      </c>
      <c r="D198" s="48">
        <v>17</v>
      </c>
      <c r="E198" s="49">
        <v>700</v>
      </c>
      <c r="F198" s="50">
        <v>99</v>
      </c>
      <c r="G198" s="48">
        <v>214</v>
      </c>
      <c r="H198" s="48">
        <v>29</v>
      </c>
      <c r="I198" s="49">
        <v>193</v>
      </c>
      <c r="J198" s="50">
        <v>24</v>
      </c>
      <c r="K198" s="48">
        <v>2</v>
      </c>
      <c r="L198" s="48">
        <v>2</v>
      </c>
      <c r="M198" s="49">
        <v>50</v>
      </c>
      <c r="N198" s="50">
        <v>13</v>
      </c>
      <c r="O198" s="48">
        <v>1207</v>
      </c>
      <c r="P198" s="48">
        <v>176</v>
      </c>
      <c r="Q198" s="26">
        <f>IFERROR(100*Tabla1[[#This Row],[Sur Occidente - Atenciones]]/Tabla1[[#Totals],[Sur Occidente - Atenciones]],0)</f>
        <v>1.1796527593798368E-3</v>
      </c>
      <c r="R198" s="27">
        <f>IFERROR(100*Tabla1[[#This Row],[Norte - Atenciones]]/Tabla1[[#Totals],[Norte - Atenciones]],0)</f>
        <v>5.2447920526115582E-3</v>
      </c>
      <c r="S198" s="27">
        <f>IFERROR(100*Tabla1[[#This Row],[Centro Oriente - Atenciones]]/Tabla1[[#Totals],[Centro Oriente - Atenciones]],0)</f>
        <v>7.9536547229284906E-3</v>
      </c>
      <c r="T198" s="30">
        <f>IFERROR(100*Tabla1[[#This Row],[Sur - Atenciones]]/Tabla1[[#Totals],[Sur - Atenciones]],0)</f>
        <v>1.5730677755843581E-2</v>
      </c>
      <c r="U198" s="31">
        <f>IFERROR(100*Tabla1[[#This Row],[ATENCIONES]]/Tabla1[[#Totals],[ATENCIONES]],0)</f>
        <v>4.7015942533508012E-3</v>
      </c>
    </row>
    <row r="199" spans="1:21" x14ac:dyDescent="0.25">
      <c r="A199" s="46" t="s">
        <v>134</v>
      </c>
      <c r="B199" s="47" t="s">
        <v>144</v>
      </c>
      <c r="C199" s="48">
        <v>31</v>
      </c>
      <c r="D199" s="48">
        <v>28</v>
      </c>
      <c r="E199" s="49">
        <v>85</v>
      </c>
      <c r="F199" s="50">
        <v>38</v>
      </c>
      <c r="G199" s="48">
        <v>28</v>
      </c>
      <c r="H199" s="48">
        <v>15</v>
      </c>
      <c r="I199" s="49">
        <v>48</v>
      </c>
      <c r="J199" s="50">
        <v>24</v>
      </c>
      <c r="K199" s="48">
        <v>15</v>
      </c>
      <c r="L199" s="48">
        <v>9</v>
      </c>
      <c r="M199" s="49">
        <v>10</v>
      </c>
      <c r="N199" s="50">
        <v>9</v>
      </c>
      <c r="O199" s="48">
        <v>217</v>
      </c>
      <c r="P199" s="48">
        <v>119</v>
      </c>
      <c r="Q199" s="26">
        <f>IFERROR(100*Tabla1[[#This Row],[Sur Occidente - Atenciones]]/Tabla1[[#Totals],[Sur Occidente - Atenciones]],0)</f>
        <v>7.6185907376614471E-4</v>
      </c>
      <c r="R199" s="27">
        <f>IFERROR(100*Tabla1[[#This Row],[Norte - Atenciones]]/Tabla1[[#Totals],[Norte - Atenciones]],0)</f>
        <v>6.3686760638854631E-4</v>
      </c>
      <c r="S199" s="27">
        <f>IFERROR(100*Tabla1[[#This Row],[Centro Oriente - Atenciones]]/Tabla1[[#Totals],[Centro Oriente - Atenciones]],0)</f>
        <v>1.0406651039345689E-3</v>
      </c>
      <c r="T199" s="30">
        <f>IFERROR(100*Tabla1[[#This Row],[Sur - Atenciones]]/Tabla1[[#Totals],[Sur - Atenciones]],0)</f>
        <v>3.9122929133704239E-3</v>
      </c>
      <c r="U199" s="31">
        <f>IFERROR(100*Tabla1[[#This Row],[ATENCIONES]]/Tabla1[[#Totals],[ATENCIONES]],0)</f>
        <v>8.4527419467864443E-4</v>
      </c>
    </row>
    <row r="200" spans="1:21" ht="30" x14ac:dyDescent="0.25">
      <c r="A200" s="46" t="s">
        <v>213</v>
      </c>
      <c r="B200" s="47" t="s">
        <v>222</v>
      </c>
      <c r="C200" s="48">
        <v>21</v>
      </c>
      <c r="D200" s="48">
        <v>17</v>
      </c>
      <c r="E200" s="49">
        <v>92</v>
      </c>
      <c r="F200" s="50">
        <v>80</v>
      </c>
      <c r="G200" s="48">
        <v>22</v>
      </c>
      <c r="H200" s="48">
        <v>18</v>
      </c>
      <c r="I200" s="49">
        <v>14</v>
      </c>
      <c r="J200" s="50">
        <v>14</v>
      </c>
      <c r="K200" s="48">
        <v>31</v>
      </c>
      <c r="L200" s="48">
        <v>28</v>
      </c>
      <c r="M200" s="49">
        <v>42</v>
      </c>
      <c r="N200" s="50">
        <v>39</v>
      </c>
      <c r="O200" s="48">
        <v>222</v>
      </c>
      <c r="P200" s="48">
        <v>193</v>
      </c>
      <c r="Q200" s="26">
        <f>IFERROR(100*Tabla1[[#This Row],[Sur Occidente - Atenciones]]/Tabla1[[#Totals],[Sur Occidente - Atenciones]],0)</f>
        <v>5.1609808222867861E-4</v>
      </c>
      <c r="R200" s="27">
        <f>IFERROR(100*Tabla1[[#This Row],[Norte - Atenciones]]/Tabla1[[#Totals],[Norte - Atenciones]],0)</f>
        <v>6.8931552691466188E-4</v>
      </c>
      <c r="S200" s="27">
        <f>IFERROR(100*Tabla1[[#This Row],[Centro Oriente - Atenciones]]/Tabla1[[#Totals],[Centro Oriente - Atenciones]],0)</f>
        <v>8.1766543880573272E-4</v>
      </c>
      <c r="T200" s="30">
        <f>IFERROR(100*Tabla1[[#This Row],[Sur - Atenciones]]/Tabla1[[#Totals],[Sur - Atenciones]],0)</f>
        <v>1.1410854330663736E-3</v>
      </c>
      <c r="U200" s="31">
        <f>IFERROR(100*Tabla1[[#This Row],[ATENCIONES]]/Tabla1[[#Totals],[ATENCIONES]],0)</f>
        <v>8.6475055861133217E-4</v>
      </c>
    </row>
    <row r="201" spans="1:21" ht="30" x14ac:dyDescent="0.25">
      <c r="A201" s="46" t="s">
        <v>236</v>
      </c>
      <c r="B201" s="47" t="s">
        <v>257</v>
      </c>
      <c r="C201" s="48">
        <v>21</v>
      </c>
      <c r="D201" s="48">
        <v>20</v>
      </c>
      <c r="E201" s="49">
        <v>105</v>
      </c>
      <c r="F201" s="50">
        <v>58</v>
      </c>
      <c r="G201" s="48">
        <v>19</v>
      </c>
      <c r="H201" s="48">
        <v>12</v>
      </c>
      <c r="I201" s="49">
        <v>5</v>
      </c>
      <c r="J201" s="50">
        <v>5</v>
      </c>
      <c r="K201" s="48">
        <v>24</v>
      </c>
      <c r="L201" s="48">
        <v>22</v>
      </c>
      <c r="M201" s="49">
        <v>26</v>
      </c>
      <c r="N201" s="50">
        <v>18</v>
      </c>
      <c r="O201" s="48">
        <v>200</v>
      </c>
      <c r="P201" s="48">
        <v>132</v>
      </c>
      <c r="Q201" s="26">
        <f>IFERROR(100*Tabla1[[#This Row],[Sur Occidente - Atenciones]]/Tabla1[[#Totals],[Sur Occidente - Atenciones]],0)</f>
        <v>5.1609808222867861E-4</v>
      </c>
      <c r="R201" s="27">
        <f>IFERROR(100*Tabla1[[#This Row],[Norte - Atenciones]]/Tabla1[[#Totals],[Norte - Atenciones]],0)</f>
        <v>7.8671880789173371E-4</v>
      </c>
      <c r="S201" s="27">
        <f>IFERROR(100*Tabla1[[#This Row],[Centro Oriente - Atenciones]]/Tabla1[[#Totals],[Centro Oriente - Atenciones]],0)</f>
        <v>7.0616560624131466E-4</v>
      </c>
      <c r="T201" s="30">
        <f>IFERROR(100*Tabla1[[#This Row],[Sur - Atenciones]]/Tabla1[[#Totals],[Sur - Atenciones]],0)</f>
        <v>4.075305118094192E-4</v>
      </c>
      <c r="U201" s="31">
        <f>IFERROR(100*Tabla1[[#This Row],[ATENCIONES]]/Tabla1[[#Totals],[ATENCIONES]],0)</f>
        <v>7.790545573075064E-4</v>
      </c>
    </row>
    <row r="202" spans="1:21" x14ac:dyDescent="0.25">
      <c r="A202" s="46" t="s">
        <v>213</v>
      </c>
      <c r="B202" s="47" t="s">
        <v>221</v>
      </c>
      <c r="C202" s="48">
        <v>17</v>
      </c>
      <c r="D202" s="48">
        <v>12</v>
      </c>
      <c r="E202" s="49">
        <v>240</v>
      </c>
      <c r="F202" s="50">
        <v>100</v>
      </c>
      <c r="G202" s="48">
        <v>113</v>
      </c>
      <c r="H202" s="48">
        <v>23</v>
      </c>
      <c r="I202" s="49">
        <v>19</v>
      </c>
      <c r="J202" s="50">
        <v>6</v>
      </c>
      <c r="K202" s="48">
        <v>10</v>
      </c>
      <c r="L202" s="48">
        <v>9</v>
      </c>
      <c r="M202" s="49">
        <v>42</v>
      </c>
      <c r="N202" s="50">
        <v>24</v>
      </c>
      <c r="O202" s="48">
        <v>441</v>
      </c>
      <c r="P202" s="48">
        <v>171</v>
      </c>
      <c r="Q202" s="26">
        <f>IFERROR(100*Tabla1[[#This Row],[Sur Occidente - Atenciones]]/Tabla1[[#Totals],[Sur Occidente - Atenciones]],0)</f>
        <v>4.1779368561369225E-4</v>
      </c>
      <c r="R202" s="27">
        <f>IFERROR(100*Tabla1[[#This Row],[Norte - Atenciones]]/Tabla1[[#Totals],[Norte - Atenciones]],0)</f>
        <v>1.7982144180382486E-3</v>
      </c>
      <c r="S202" s="27">
        <f>IFERROR(100*Tabla1[[#This Row],[Centro Oriente - Atenciones]]/Tabla1[[#Totals],[Centro Oriente - Atenciones]],0)</f>
        <v>4.1998270265930816E-3</v>
      </c>
      <c r="T202" s="30">
        <f>IFERROR(100*Tabla1[[#This Row],[Sur - Atenciones]]/Tabla1[[#Totals],[Sur - Atenciones]],0)</f>
        <v>1.5486159448757928E-3</v>
      </c>
      <c r="U202" s="31">
        <f>IFERROR(100*Tabla1[[#This Row],[ATENCIONES]]/Tabla1[[#Totals],[ATENCIONES]],0)</f>
        <v>1.7178152988630516E-3</v>
      </c>
    </row>
    <row r="203" spans="1:21" x14ac:dyDescent="0.25">
      <c r="A203" s="46" t="s">
        <v>213</v>
      </c>
      <c r="B203" s="47" t="s">
        <v>223</v>
      </c>
      <c r="C203" s="48">
        <v>16</v>
      </c>
      <c r="D203" s="48">
        <v>6</v>
      </c>
      <c r="E203" s="49">
        <v>92</v>
      </c>
      <c r="F203" s="50">
        <v>48</v>
      </c>
      <c r="G203" s="48">
        <v>36</v>
      </c>
      <c r="H203" s="48">
        <v>15</v>
      </c>
      <c r="I203" s="49">
        <v>5</v>
      </c>
      <c r="J203" s="50">
        <v>5</v>
      </c>
      <c r="K203" s="48">
        <v>11</v>
      </c>
      <c r="L203" s="48">
        <v>9</v>
      </c>
      <c r="M203" s="49">
        <v>11</v>
      </c>
      <c r="N203" s="50">
        <v>8</v>
      </c>
      <c r="O203" s="48">
        <v>171</v>
      </c>
      <c r="P203" s="48">
        <v>89</v>
      </c>
      <c r="Q203" s="26">
        <f>IFERROR(100*Tabla1[[#This Row],[Sur Occidente - Atenciones]]/Tabla1[[#Totals],[Sur Occidente - Atenciones]],0)</f>
        <v>3.9321758645994562E-4</v>
      </c>
      <c r="R203" s="27">
        <f>IFERROR(100*Tabla1[[#This Row],[Norte - Atenciones]]/Tabla1[[#Totals],[Norte - Atenciones]],0)</f>
        <v>6.8931552691466188E-4</v>
      </c>
      <c r="S203" s="27">
        <f>IFERROR(100*Tabla1[[#This Row],[Centro Oriente - Atenciones]]/Tabla1[[#Totals],[Centro Oriente - Atenciones]],0)</f>
        <v>1.3379979907730173E-3</v>
      </c>
      <c r="T203" s="30">
        <f>IFERROR(100*Tabla1[[#This Row],[Sur - Atenciones]]/Tabla1[[#Totals],[Sur - Atenciones]],0)</f>
        <v>4.075305118094192E-4</v>
      </c>
      <c r="U203" s="31">
        <f>IFERROR(100*Tabla1[[#This Row],[ATENCIONES]]/Tabla1[[#Totals],[ATENCIONES]],0)</f>
        <v>6.6609164649791797E-4</v>
      </c>
    </row>
    <row r="204" spans="1:21" ht="30" x14ac:dyDescent="0.25">
      <c r="A204" s="46" t="s">
        <v>213</v>
      </c>
      <c r="B204" s="47" t="s">
        <v>219</v>
      </c>
      <c r="C204" s="48">
        <v>15</v>
      </c>
      <c r="D204" s="48">
        <v>10</v>
      </c>
      <c r="E204" s="49">
        <v>759</v>
      </c>
      <c r="F204" s="50">
        <v>191</v>
      </c>
      <c r="G204" s="48">
        <v>776</v>
      </c>
      <c r="H204" s="48">
        <v>227</v>
      </c>
      <c r="I204" s="49">
        <v>19</v>
      </c>
      <c r="J204" s="50">
        <v>10</v>
      </c>
      <c r="K204" s="48">
        <v>2</v>
      </c>
      <c r="L204" s="48">
        <v>2</v>
      </c>
      <c r="M204" s="49">
        <v>33</v>
      </c>
      <c r="N204" s="50">
        <v>18</v>
      </c>
      <c r="O204" s="48">
        <v>1604</v>
      </c>
      <c r="P204" s="48">
        <v>456</v>
      </c>
      <c r="Q204" s="26">
        <f>IFERROR(100*Tabla1[[#This Row],[Sur Occidente - Atenciones]]/Tabla1[[#Totals],[Sur Occidente - Atenciones]],0)</f>
        <v>3.6864148730619904E-4</v>
      </c>
      <c r="R204" s="27">
        <f>IFERROR(100*Tabla1[[#This Row],[Norte - Atenciones]]/Tabla1[[#Totals],[Norte - Atenciones]],0)</f>
        <v>5.6868530970459611E-3</v>
      </c>
      <c r="S204" s="27">
        <f>IFERROR(100*Tabla1[[#This Row],[Centro Oriente - Atenciones]]/Tabla1[[#Totals],[Centro Oriente - Atenciones]],0)</f>
        <v>2.8841290023329483E-2</v>
      </c>
      <c r="T204" s="30">
        <f>IFERROR(100*Tabla1[[#This Row],[Sur - Atenciones]]/Tabla1[[#Totals],[Sur - Atenciones]],0)</f>
        <v>1.5486159448757928E-3</v>
      </c>
      <c r="U204" s="31">
        <f>IFERROR(100*Tabla1[[#This Row],[ATENCIONES]]/Tabla1[[#Totals],[ATENCIONES]],0)</f>
        <v>6.2480175496062015E-3</v>
      </c>
    </row>
    <row r="205" spans="1:21" x14ac:dyDescent="0.25">
      <c r="A205" s="46" t="s">
        <v>37</v>
      </c>
      <c r="B205" s="47" t="s">
        <v>56</v>
      </c>
      <c r="C205" s="48">
        <v>13</v>
      </c>
      <c r="D205" s="48">
        <v>12</v>
      </c>
      <c r="E205" s="49">
        <v>78</v>
      </c>
      <c r="F205" s="50">
        <v>44</v>
      </c>
      <c r="G205" s="48">
        <v>11</v>
      </c>
      <c r="H205" s="48">
        <v>9</v>
      </c>
      <c r="I205" s="49">
        <v>4</v>
      </c>
      <c r="J205" s="50">
        <v>4</v>
      </c>
      <c r="K205" s="48">
        <v>7</v>
      </c>
      <c r="L205" s="48">
        <v>6</v>
      </c>
      <c r="M205" s="49">
        <v>9</v>
      </c>
      <c r="N205" s="50">
        <v>5</v>
      </c>
      <c r="O205" s="48">
        <v>122</v>
      </c>
      <c r="P205" s="48">
        <v>78</v>
      </c>
      <c r="Q205" s="26">
        <f>IFERROR(100*Tabla1[[#This Row],[Sur Occidente - Atenciones]]/Tabla1[[#Totals],[Sur Occidente - Atenciones]],0)</f>
        <v>3.1948928899870583E-4</v>
      </c>
      <c r="R205" s="27">
        <f>IFERROR(100*Tabla1[[#This Row],[Norte - Atenciones]]/Tabla1[[#Totals],[Norte - Atenciones]],0)</f>
        <v>5.8441968586243074E-4</v>
      </c>
      <c r="S205" s="27">
        <f>IFERROR(100*Tabla1[[#This Row],[Centro Oriente - Atenciones]]/Tabla1[[#Totals],[Centro Oriente - Atenciones]],0)</f>
        <v>4.0883271940286636E-4</v>
      </c>
      <c r="T205" s="30">
        <f>IFERROR(100*Tabla1[[#This Row],[Sur - Atenciones]]/Tabla1[[#Totals],[Sur - Atenciones]],0)</f>
        <v>3.2602440944753535E-4</v>
      </c>
      <c r="U205" s="31">
        <f>IFERROR(100*Tabla1[[#This Row],[ATENCIONES]]/Tabla1[[#Totals],[ATENCIONES]],0)</f>
        <v>4.7522327995757892E-4</v>
      </c>
    </row>
    <row r="206" spans="1:21" x14ac:dyDescent="0.25">
      <c r="A206" s="46" t="s">
        <v>37</v>
      </c>
      <c r="B206" s="47" t="s">
        <v>55</v>
      </c>
      <c r="C206" s="48">
        <v>12</v>
      </c>
      <c r="D206" s="48">
        <v>11</v>
      </c>
      <c r="E206" s="49">
        <v>69</v>
      </c>
      <c r="F206" s="50">
        <v>49</v>
      </c>
      <c r="G206" s="48">
        <v>16</v>
      </c>
      <c r="H206" s="48">
        <v>13</v>
      </c>
      <c r="I206" s="49">
        <v>0</v>
      </c>
      <c r="J206" s="50">
        <v>0</v>
      </c>
      <c r="K206" s="48">
        <v>12</v>
      </c>
      <c r="L206" s="48">
        <v>11</v>
      </c>
      <c r="M206" s="49">
        <v>239</v>
      </c>
      <c r="N206" s="50">
        <v>158</v>
      </c>
      <c r="O206" s="48">
        <v>348</v>
      </c>
      <c r="P206" s="48">
        <v>241</v>
      </c>
      <c r="Q206" s="26">
        <f>IFERROR(100*Tabla1[[#This Row],[Sur Occidente - Atenciones]]/Tabla1[[#Totals],[Sur Occidente - Atenciones]],0)</f>
        <v>2.949131898449592E-4</v>
      </c>
      <c r="R206" s="27">
        <f>IFERROR(100*Tabla1[[#This Row],[Norte - Atenciones]]/Tabla1[[#Totals],[Norte - Atenciones]],0)</f>
        <v>5.1698664518599641E-4</v>
      </c>
      <c r="S206" s="27">
        <f>IFERROR(100*Tabla1[[#This Row],[Centro Oriente - Atenciones]]/Tabla1[[#Totals],[Centro Oriente - Atenciones]],0)</f>
        <v>5.946657736768965E-4</v>
      </c>
      <c r="T206" s="30">
        <f>IFERROR(100*Tabla1[[#This Row],[Sur - Atenciones]]/Tabla1[[#Totals],[Sur - Atenciones]],0)</f>
        <v>0</v>
      </c>
      <c r="U206" s="31">
        <f>IFERROR(100*Tabla1[[#This Row],[ATENCIONES]]/Tabla1[[#Totals],[ATENCIONES]],0)</f>
        <v>1.3555549297150611E-3</v>
      </c>
    </row>
    <row r="207" spans="1:21" ht="30" x14ac:dyDescent="0.25">
      <c r="A207" s="46" t="s">
        <v>213</v>
      </c>
      <c r="B207" s="47" t="s">
        <v>220</v>
      </c>
      <c r="C207" s="48">
        <v>12</v>
      </c>
      <c r="D207" s="48">
        <v>10</v>
      </c>
      <c r="E207" s="49">
        <v>390</v>
      </c>
      <c r="F207" s="50">
        <v>164</v>
      </c>
      <c r="G207" s="48">
        <v>79</v>
      </c>
      <c r="H207" s="48">
        <v>29</v>
      </c>
      <c r="I207" s="49">
        <v>15</v>
      </c>
      <c r="J207" s="50">
        <v>7</v>
      </c>
      <c r="K207" s="48">
        <v>19</v>
      </c>
      <c r="L207" s="48">
        <v>19</v>
      </c>
      <c r="M207" s="49">
        <v>53</v>
      </c>
      <c r="N207" s="50">
        <v>32</v>
      </c>
      <c r="O207" s="48">
        <v>568</v>
      </c>
      <c r="P207" s="48">
        <v>259</v>
      </c>
      <c r="Q207" s="26">
        <f>IFERROR(100*Tabla1[[#This Row],[Sur Occidente - Atenciones]]/Tabla1[[#Totals],[Sur Occidente - Atenciones]],0)</f>
        <v>2.949131898449592E-4</v>
      </c>
      <c r="R207" s="27">
        <f>IFERROR(100*Tabla1[[#This Row],[Norte - Atenciones]]/Tabla1[[#Totals],[Norte - Atenciones]],0)</f>
        <v>2.9220984293121537E-3</v>
      </c>
      <c r="S207" s="27">
        <f>IFERROR(100*Tabla1[[#This Row],[Centro Oriente - Atenciones]]/Tabla1[[#Totals],[Centro Oriente - Atenciones]],0)</f>
        <v>2.9361622575296768E-3</v>
      </c>
      <c r="T207" s="30">
        <f>IFERROR(100*Tabla1[[#This Row],[Sur - Atenciones]]/Tabla1[[#Totals],[Sur - Atenciones]],0)</f>
        <v>1.2225915354282576E-3</v>
      </c>
      <c r="U207" s="31">
        <f>IFERROR(100*Tabla1[[#This Row],[ATENCIONES]]/Tabla1[[#Totals],[ATENCIONES]],0)</f>
        <v>2.2125149427533182E-3</v>
      </c>
    </row>
    <row r="208" spans="1:21" x14ac:dyDescent="0.25">
      <c r="A208" s="46" t="s">
        <v>58</v>
      </c>
      <c r="B208" s="47" t="s">
        <v>76</v>
      </c>
      <c r="C208" s="48">
        <v>9</v>
      </c>
      <c r="D208" s="48">
        <v>3</v>
      </c>
      <c r="E208" s="49">
        <v>17</v>
      </c>
      <c r="F208" s="50">
        <v>9</v>
      </c>
      <c r="G208" s="48">
        <v>11</v>
      </c>
      <c r="H208" s="48">
        <v>3</v>
      </c>
      <c r="I208" s="49">
        <v>0</v>
      </c>
      <c r="J208" s="50">
        <v>0</v>
      </c>
      <c r="K208" s="48">
        <v>10</v>
      </c>
      <c r="L208" s="48">
        <v>7</v>
      </c>
      <c r="M208" s="49">
        <v>0</v>
      </c>
      <c r="N208" s="50">
        <v>0</v>
      </c>
      <c r="O208" s="48">
        <v>47</v>
      </c>
      <c r="P208" s="48">
        <v>22</v>
      </c>
      <c r="Q208" s="26">
        <f>IFERROR(100*Tabla1[[#This Row],[Sur Occidente - Atenciones]]/Tabla1[[#Totals],[Sur Occidente - Atenciones]],0)</f>
        <v>2.2118489238371941E-4</v>
      </c>
      <c r="R208" s="27">
        <f>IFERROR(100*Tabla1[[#This Row],[Norte - Atenciones]]/Tabla1[[#Totals],[Norte - Atenciones]],0)</f>
        <v>1.2737352127770927E-4</v>
      </c>
      <c r="S208" s="27">
        <f>IFERROR(100*Tabla1[[#This Row],[Centro Oriente - Atenciones]]/Tabla1[[#Totals],[Centro Oriente - Atenciones]],0)</f>
        <v>4.0883271940286636E-4</v>
      </c>
      <c r="T208" s="30">
        <f>IFERROR(100*Tabla1[[#This Row],[Sur - Atenciones]]/Tabla1[[#Totals],[Sur - Atenciones]],0)</f>
        <v>0</v>
      </c>
      <c r="U208" s="31">
        <f>IFERROR(100*Tabla1[[#This Row],[ATENCIONES]]/Tabla1[[#Totals],[ATENCIONES]],0)</f>
        <v>1.83077820967264E-4</v>
      </c>
    </row>
    <row r="209" spans="1:25" x14ac:dyDescent="0.25">
      <c r="A209" s="46" t="s">
        <v>37</v>
      </c>
      <c r="B209" s="47" t="s">
        <v>57</v>
      </c>
      <c r="C209" s="48">
        <v>2</v>
      </c>
      <c r="D209" s="48">
        <v>2</v>
      </c>
      <c r="E209" s="49">
        <v>27</v>
      </c>
      <c r="F209" s="50">
        <v>18</v>
      </c>
      <c r="G209" s="48">
        <v>4</v>
      </c>
      <c r="H209" s="48">
        <v>4</v>
      </c>
      <c r="I209" s="49">
        <v>0</v>
      </c>
      <c r="J209" s="50">
        <v>0</v>
      </c>
      <c r="K209" s="48">
        <v>6</v>
      </c>
      <c r="L209" s="48">
        <v>6</v>
      </c>
      <c r="M209" s="49">
        <v>6</v>
      </c>
      <c r="N209" s="50">
        <v>2</v>
      </c>
      <c r="O209" s="48">
        <v>45</v>
      </c>
      <c r="P209" s="48">
        <v>32</v>
      </c>
      <c r="Q209" s="26">
        <f>IFERROR(100*Tabla1[[#This Row],[Sur Occidente - Atenciones]]/Tabla1[[#Totals],[Sur Occidente - Atenciones]],0)</f>
        <v>4.9152198307493202E-5</v>
      </c>
      <c r="R209" s="27">
        <f>IFERROR(100*Tabla1[[#This Row],[Norte - Atenciones]]/Tabla1[[#Totals],[Norte - Atenciones]],0)</f>
        <v>2.0229912202930294E-4</v>
      </c>
      <c r="S209" s="27">
        <f>IFERROR(100*Tabla1[[#This Row],[Centro Oriente - Atenciones]]/Tabla1[[#Totals],[Centro Oriente - Atenciones]],0)</f>
        <v>1.4866644341922413E-4</v>
      </c>
      <c r="T209" s="30">
        <f>IFERROR(100*Tabla1[[#This Row],[Sur - Atenciones]]/Tabla1[[#Totals],[Sur - Atenciones]],0)</f>
        <v>0</v>
      </c>
      <c r="U209" s="31">
        <f>IFERROR(100*Tabla1[[#This Row],[ATENCIONES]]/Tabla1[[#Totals],[ATENCIONES]],0)</f>
        <v>1.7528727539418894E-4</v>
      </c>
    </row>
    <row r="210" spans="1:25" ht="15.75" thickBot="1" x14ac:dyDescent="0.3">
      <c r="A210" s="46" t="s">
        <v>258</v>
      </c>
      <c r="B210" s="47" t="s">
        <v>260</v>
      </c>
      <c r="C210" s="48">
        <v>1</v>
      </c>
      <c r="D210" s="48">
        <v>1</v>
      </c>
      <c r="E210" s="49">
        <v>31</v>
      </c>
      <c r="F210" s="50">
        <v>25</v>
      </c>
      <c r="G210" s="48">
        <v>18</v>
      </c>
      <c r="H210" s="48">
        <v>4</v>
      </c>
      <c r="I210" s="49">
        <v>0</v>
      </c>
      <c r="J210" s="50">
        <v>0</v>
      </c>
      <c r="K210" s="48">
        <v>1</v>
      </c>
      <c r="L210" s="48">
        <v>1</v>
      </c>
      <c r="M210" s="49">
        <v>0</v>
      </c>
      <c r="N210" s="50">
        <v>0</v>
      </c>
      <c r="O210" s="48">
        <v>51</v>
      </c>
      <c r="P210" s="48">
        <v>31</v>
      </c>
      <c r="Q210" s="26">
        <f>IFERROR(100*Tabla1[[#This Row],[Sur Occidente - Atenciones]]/Tabla1[[#Totals],[Sur Occidente - Atenciones]],0)</f>
        <v>2.4576099153746601E-5</v>
      </c>
      <c r="R210" s="27">
        <f>IFERROR(100*Tabla1[[#This Row],[Norte - Atenciones]]/Tabla1[[#Totals],[Norte - Atenciones]],0)</f>
        <v>2.3226936232994042E-4</v>
      </c>
      <c r="S210" s="27">
        <f>IFERROR(100*Tabla1[[#This Row],[Centro Oriente - Atenciones]]/Tabla1[[#Totals],[Centro Oriente - Atenciones]],0)</f>
        <v>6.6899899538650864E-4</v>
      </c>
      <c r="T210" s="30">
        <f>IFERROR(100*Tabla1[[#This Row],[Sur - Atenciones]]/Tabla1[[#Totals],[Sur - Atenciones]],0)</f>
        <v>0</v>
      </c>
      <c r="U210" s="31">
        <f>IFERROR(100*Tabla1[[#This Row],[ATENCIONES]]/Tabla1[[#Totals],[ATENCIONES]],0)</f>
        <v>1.9865891211341414E-4</v>
      </c>
    </row>
    <row r="211" spans="1:25" ht="15.75" thickBot="1" x14ac:dyDescent="0.3">
      <c r="A211" s="15" t="s">
        <v>262</v>
      </c>
      <c r="B211" s="23"/>
      <c r="C211" s="16">
        <f>SUBTOTAL(109,Tabla1[Sur Occidente - Atenciones])</f>
        <v>4068994</v>
      </c>
      <c r="D211" s="17" t="s">
        <v>270</v>
      </c>
      <c r="E211" s="24">
        <f>SUBTOTAL(109,Tabla1[Norte - Atenciones])</f>
        <v>13346573</v>
      </c>
      <c r="F211" s="57" t="s">
        <v>271</v>
      </c>
      <c r="G211" s="58">
        <f>SUBTOTAL(109,Tabla1[Centro Oriente - Atenciones])</f>
        <v>2690587</v>
      </c>
      <c r="H211" s="59" t="s">
        <v>272</v>
      </c>
      <c r="I211" s="60">
        <f>SUBTOTAL(109,Tabla1[Sur - Atenciones])</f>
        <v>1226902</v>
      </c>
      <c r="J211" s="57" t="s">
        <v>273</v>
      </c>
      <c r="K211" s="58">
        <f>SUBTOTAL(109,Tabla1[Sin Dato - Atenciones])</f>
        <v>2525231</v>
      </c>
      <c r="L211" s="59" t="s">
        <v>274</v>
      </c>
      <c r="M211" s="60">
        <f>SUBTOTAL(109,Tabla1[Fuera de Bogotá - Atenciones])</f>
        <v>1813856</v>
      </c>
      <c r="N211" s="57" t="s">
        <v>275</v>
      </c>
      <c r="O211" s="58">
        <f>SUBTOTAL(109,Tabla1[ATENCIONES])</f>
        <v>25672143</v>
      </c>
      <c r="P211" s="17" t="s">
        <v>276</v>
      </c>
      <c r="Q211" s="25">
        <f>100*Tabla1[[#Totals],[Sur Occidente - Atenciones]]/$C$215</f>
        <v>72.747774565595563</v>
      </c>
      <c r="R211" s="18">
        <f>100*Tabla1[[#Totals],[Norte - Atenciones]]/$E$215</f>
        <v>71.452476105323043</v>
      </c>
      <c r="S211" s="18">
        <f>100*Tabla1[[#Totals],[Centro Oriente - Atenciones]]/$G$215</f>
        <v>75.87415308796831</v>
      </c>
      <c r="T211" s="18">
        <f>100*Tabla1[[#Totals],[Sur - Atenciones]]/$I$215</f>
        <v>75.238442740320792</v>
      </c>
      <c r="U211" s="19">
        <f>100*Tabla1[[#Totals],[ATENCIONES]]/$O$215</f>
        <v>72.197554830478012</v>
      </c>
      <c r="V211" s="61"/>
      <c r="W211" s="61"/>
      <c r="X211" s="61"/>
      <c r="Y211" s="61"/>
    </row>
    <row r="212" spans="1:25" s="132" customFormat="1" ht="27.75" thickTop="1" x14ac:dyDescent="0.25">
      <c r="A212" s="118" t="s">
        <v>263</v>
      </c>
      <c r="B212" s="119" t="s">
        <v>264</v>
      </c>
      <c r="C212" s="122">
        <v>609300</v>
      </c>
      <c r="D212" s="123">
        <v>374566</v>
      </c>
      <c r="E212" s="124">
        <v>1599464</v>
      </c>
      <c r="F212" s="125">
        <v>771303</v>
      </c>
      <c r="G212" s="126">
        <v>390902</v>
      </c>
      <c r="H212" s="127">
        <v>211128</v>
      </c>
      <c r="I212" s="128">
        <v>133814</v>
      </c>
      <c r="J212" s="125">
        <v>86105</v>
      </c>
      <c r="K212" s="126">
        <v>255780</v>
      </c>
      <c r="L212" s="127">
        <v>168563</v>
      </c>
      <c r="M212" s="128">
        <v>293166</v>
      </c>
      <c r="N212" s="125">
        <v>192634</v>
      </c>
      <c r="O212" s="126">
        <v>3282426</v>
      </c>
      <c r="P212" s="123">
        <v>1652448</v>
      </c>
      <c r="Q212" s="129">
        <f>100*$C212/$C$215</f>
        <v>10.893409782078169</v>
      </c>
      <c r="R212" s="130">
        <f>100*$E212/$E$215</f>
        <v>8.5629219756505606</v>
      </c>
      <c r="S212" s="130">
        <f>100*$G212/$G$215</f>
        <v>11.023378240656402</v>
      </c>
      <c r="T212" s="130">
        <f>100*$I212/$I$215</f>
        <v>8.205999319304464</v>
      </c>
      <c r="U212" s="131">
        <f>100*$O212/$O$215</f>
        <v>9.2311394148897747</v>
      </c>
    </row>
    <row r="213" spans="1:25" s="132" customFormat="1" x14ac:dyDescent="0.25">
      <c r="A213" s="120" t="s">
        <v>265</v>
      </c>
      <c r="B213" s="121" t="s">
        <v>266</v>
      </c>
      <c r="C213" s="133">
        <v>5986</v>
      </c>
      <c r="D213" s="134">
        <v>4894</v>
      </c>
      <c r="E213" s="135">
        <v>22768</v>
      </c>
      <c r="F213" s="136">
        <v>13755</v>
      </c>
      <c r="G213" s="137">
        <v>4580</v>
      </c>
      <c r="H213" s="138">
        <v>2881</v>
      </c>
      <c r="I213" s="139">
        <v>1269</v>
      </c>
      <c r="J213" s="136">
        <v>1009</v>
      </c>
      <c r="K213" s="137">
        <v>14852</v>
      </c>
      <c r="L213" s="138">
        <v>11227</v>
      </c>
      <c r="M213" s="139">
        <v>11273</v>
      </c>
      <c r="N213" s="136">
        <v>7920</v>
      </c>
      <c r="O213" s="137">
        <v>60728</v>
      </c>
      <c r="P213" s="134">
        <v>40875</v>
      </c>
      <c r="Q213" s="140">
        <f t="shared" ref="Q213:Q214" si="0">100*$C213/$C$215</f>
        <v>0.10702109134337751</v>
      </c>
      <c r="R213" s="141">
        <f t="shared" ref="R213:R214" si="1">100*$E213/$E$215</f>
        <v>0.12189121326995291</v>
      </c>
      <c r="S213" s="141">
        <f t="shared" ref="S213:S214" si="2">100*$G213/$G$215</f>
        <v>0.1291553185765392</v>
      </c>
      <c r="T213" s="141">
        <f t="shared" ref="T213:T214" si="3">100*$I213/$I$215</f>
        <v>7.7820057215219368E-2</v>
      </c>
      <c r="U213" s="142">
        <f t="shared" ref="U213:U214" si="4">100*$O213/$O$215</f>
        <v>0.17078485071329139</v>
      </c>
    </row>
    <row r="214" spans="1:25" s="132" customFormat="1" ht="27" x14ac:dyDescent="0.25">
      <c r="A214" s="120" t="s">
        <v>267</v>
      </c>
      <c r="B214" s="121" t="s">
        <v>269</v>
      </c>
      <c r="C214" s="133">
        <v>909010</v>
      </c>
      <c r="D214" s="134">
        <v>522077</v>
      </c>
      <c r="E214" s="135">
        <v>3710146</v>
      </c>
      <c r="F214" s="136">
        <v>1549033</v>
      </c>
      <c r="G214" s="137">
        <v>460049</v>
      </c>
      <c r="H214" s="138">
        <v>303207</v>
      </c>
      <c r="I214" s="139">
        <v>268700</v>
      </c>
      <c r="J214" s="136">
        <v>160317</v>
      </c>
      <c r="K214" s="137">
        <v>776827</v>
      </c>
      <c r="L214" s="138">
        <v>383245</v>
      </c>
      <c r="M214" s="139">
        <v>418160</v>
      </c>
      <c r="N214" s="136">
        <v>248986</v>
      </c>
      <c r="O214" s="137">
        <v>6542892</v>
      </c>
      <c r="P214" s="134">
        <v>2862582</v>
      </c>
      <c r="Q214" s="140">
        <f t="shared" si="0"/>
        <v>16.251794560982891</v>
      </c>
      <c r="R214" s="141">
        <f t="shared" si="1"/>
        <v>19.862710705756442</v>
      </c>
      <c r="S214" s="141">
        <f t="shared" si="2"/>
        <v>12.973313352798751</v>
      </c>
      <c r="T214" s="141">
        <f t="shared" si="3"/>
        <v>16.477737883159531</v>
      </c>
      <c r="U214" s="142">
        <f t="shared" si="4"/>
        <v>18.400520903918924</v>
      </c>
    </row>
    <row r="215" spans="1:25" ht="15.75" thickBot="1" x14ac:dyDescent="0.3">
      <c r="A215" s="3" t="s">
        <v>268</v>
      </c>
      <c r="B215" s="4"/>
      <c r="C215" s="20">
        <f>SUM(C211:C214)</f>
        <v>5593290</v>
      </c>
      <c r="D215" s="21">
        <v>1839820</v>
      </c>
      <c r="E215" s="5">
        <f>SUM(E211:E214)</f>
        <v>18678951</v>
      </c>
      <c r="F215" s="6">
        <v>3990432</v>
      </c>
      <c r="G215" s="20">
        <f>SUM(G211:G214)</f>
        <v>3546118</v>
      </c>
      <c r="H215" s="22">
        <v>1123828</v>
      </c>
      <c r="I215" s="5">
        <f>SUM(I211:I214)</f>
        <v>1630685</v>
      </c>
      <c r="J215" s="6">
        <v>473187</v>
      </c>
      <c r="K215" s="20">
        <f>SUM(K211:K214)</f>
        <v>3572690</v>
      </c>
      <c r="L215" s="22">
        <v>1076418</v>
      </c>
      <c r="M215" s="5">
        <f>SUM(M211:M214)</f>
        <v>2536455</v>
      </c>
      <c r="N215" s="6">
        <v>987660</v>
      </c>
      <c r="O215" s="20">
        <f>SUM(O211:O214)</f>
        <v>35558189</v>
      </c>
      <c r="P215" s="21">
        <v>6958396</v>
      </c>
      <c r="Q215" s="7"/>
      <c r="R215" s="8"/>
      <c r="S215" s="8"/>
      <c r="T215" s="8"/>
      <c r="U215" s="9"/>
      <c r="V215" s="61"/>
      <c r="W215" s="61"/>
      <c r="X215" s="61"/>
      <c r="Y215" s="61"/>
    </row>
  </sheetData>
  <mergeCells count="3">
    <mergeCell ref="A1:U1"/>
    <mergeCell ref="A2:U2"/>
    <mergeCell ref="A3:U3"/>
  </mergeCells>
  <phoneticPr fontId="7" type="noConversion"/>
  <conditionalFormatting sqref="Q5:Q21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5:R21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S21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:T2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5:U21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35433070866141736" right="0.11811023622047245" top="0.47" bottom="0.25" header="0.25" footer="0.16"/>
  <pageSetup scale="34" fitToHeight="0" orientation="landscape" r:id="rId1"/>
  <headerFooter>
    <oddHeader>&amp;C&amp;"Aptos,Negrita"&amp;14&amp;F
&amp;11&amp;A</oddHeader>
    <oddFooter>&amp;R&amp;10Pág. &amp;P de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1AC08D87B1E8848B6752831F1B109CB" ma:contentTypeVersion="18" ma:contentTypeDescription="Crear nuevo documento." ma:contentTypeScope="" ma:versionID="f6ec76a3ace89921ba9c5c0c74ab7c46">
  <xsd:schema xmlns:xsd="http://www.w3.org/2001/XMLSchema" xmlns:xs="http://www.w3.org/2001/XMLSchema" xmlns:p="http://schemas.microsoft.com/office/2006/metadata/properties" xmlns:ns2="e80a2969-7d97-4c49-9fdf-650b4cea70cf" xmlns:ns3="6226c40f-a387-403b-93c9-60251336cea3" targetNamespace="http://schemas.microsoft.com/office/2006/metadata/properties" ma:root="true" ma:fieldsID="c48658f0dbf2640b87b4b0f6e5fad1b2" ns2:_="" ns3:_="">
    <xsd:import namespace="e80a2969-7d97-4c49-9fdf-650b4cea70cf"/>
    <xsd:import namespace="6226c40f-a387-403b-93c9-60251336ce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Responsable" minOccurs="0"/>
                <xsd:element ref="ns2:Responsable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0a2969-7d97-4c49-9fdf-650b4cea70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00797eea-8358-47d8-b969-3b387de3c5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Responsable" ma:index="24" nillable="true" ma:displayName="Responsable" ma:format="Dropdown" ma:list="UserInfo" ma:SharePointGroup="0" ma:internalName="Responsab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sponsable_" ma:index="25" nillable="true" ma:displayName="Responsable_Rta" ma:format="Dropdown" ma:internalName="Responsable_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driana Vásquez Rojas"/>
                        <xsd:enumeration value="Jenny Marcela Pinilla Espejo"/>
                        <xsd:enumeration value="Juan Camilo Arias"/>
                        <xsd:enumeration value="Valeria Bejarano"/>
                        <xsd:enumeration value="Lilian Nuñ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26c40f-a387-403b-93c9-60251336cea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4319939-1b99-4381-9413-37037455fcb4}" ma:internalName="TaxCatchAll" ma:showField="CatchAllData" ma:web="6226c40f-a387-403b-93c9-60251336ce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26c40f-a387-403b-93c9-60251336cea3" xsi:nil="true"/>
    <lcf76f155ced4ddcb4097134ff3c332f xmlns="e80a2969-7d97-4c49-9fdf-650b4cea70cf">
      <Terms xmlns="http://schemas.microsoft.com/office/infopath/2007/PartnerControls"/>
    </lcf76f155ced4ddcb4097134ff3c332f>
    <Responsable xmlns="e80a2969-7d97-4c49-9fdf-650b4cea70cf">
      <UserInfo>
        <DisplayName/>
        <AccountId xsi:nil="true"/>
        <AccountType/>
      </UserInfo>
    </Responsable>
    <Responsable_ xmlns="e80a2969-7d97-4c49-9fdf-650b4cea70cf" xsi:nil="true"/>
  </documentManagement>
</p:properties>
</file>

<file path=customXml/itemProps1.xml><?xml version="1.0" encoding="utf-8"?>
<ds:datastoreItem xmlns:ds="http://schemas.openxmlformats.org/officeDocument/2006/customXml" ds:itemID="{F0F6F0AA-BC1D-485C-9AEF-3CDA1611A2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0a2969-7d97-4c49-9fdf-650b4cea70cf"/>
    <ds:schemaRef ds:uri="6226c40f-a387-403b-93c9-60251336ce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9132C3-E8F2-4A6E-8B53-EE66D62CC4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B5B386-E713-4809-A5FF-DFCD19CFF73C}">
  <ds:schemaRefs>
    <ds:schemaRef ds:uri="http://schemas.microsoft.com/office/2006/metadata/properties"/>
    <ds:schemaRef ds:uri="http://schemas.microsoft.com/office/infopath/2007/PartnerControls"/>
    <ds:schemaRef ds:uri="6226c40f-a387-403b-93c9-60251336cea3"/>
    <ds:schemaRef ds:uri="e80a2969-7d97-4c49-9fdf-650b4cea70c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Notas Técnicas</vt:lpstr>
      <vt:lpstr>Causas Atencion</vt:lpstr>
      <vt:lpstr>'Causas Atencion'!Área_de_impresión</vt:lpstr>
      <vt:lpstr>'Notas Técnicas'!Área_de_impresión</vt:lpstr>
      <vt:lpstr>'Causas Atencion'!Títulos_a_imprimir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Marcela, Pinilla Espejo</dc:creator>
  <cp:lastModifiedBy>Jenny Marcela, Pinilla Espejo</cp:lastModifiedBy>
  <cp:lastPrinted>2025-08-03T23:52:06Z</cp:lastPrinted>
  <dcterms:created xsi:type="dcterms:W3CDTF">2025-07-24T18:37:26Z</dcterms:created>
  <dcterms:modified xsi:type="dcterms:W3CDTF">2025-08-03T23:52:30Z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0x01010041AC08D87B1E8848B6752831F1B109CB</vt:lpwstr>
  </property>
  <property fmtid="{D5CDD505-2E9C-101B-9397-08002B2CF9AE}" pid="3" name="MediaServiceImageTags">
    <vt:lpwstr/>
  </property>
</Properties>
</file>