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Parra\Documents\Plan Anticorrupcion\1er Seguimiento 2019\"/>
    </mc:Choice>
  </mc:AlternateContent>
  <bookViews>
    <workbookView xWindow="0" yWindow="0" windowWidth="24000" windowHeight="9435" activeTab="2"/>
  </bookViews>
  <sheets>
    <sheet name="PAAC DEF" sheetId="8" r:id="rId1"/>
    <sheet name="Mapa Riesgos Corrupcion" sheetId="3" r:id="rId2"/>
    <sheet name="Rendición de Ctas" sheetId="9" r:id="rId3"/>
  </sheets>
  <externalReferences>
    <externalReference r:id="rId4"/>
  </externalReferences>
  <definedNames>
    <definedName name="_xlnm.Print_Area" localSheetId="0">'PAAC DEF'!$A$1:$N$49</definedName>
    <definedName name="_xlnm.Print_Area" localSheetId="2">'Rendición de Ctas'!$A$1:$K$24</definedName>
    <definedName name="_xlnm.Print_Titles" localSheetId="1">'Mapa Riesgos Corrupcion'!$8:$9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 i="8" l="1"/>
  <c r="X50" i="3" l="1"/>
  <c r="J40" i="8" l="1"/>
  <c r="E35" i="3" l="1"/>
  <c r="E36" i="3"/>
  <c r="E37" i="3"/>
  <c r="E38" i="3"/>
  <c r="E39" i="3"/>
  <c r="E40" i="3"/>
  <c r="E41" i="3"/>
  <c r="E42" i="3"/>
  <c r="E43" i="3"/>
  <c r="E44" i="3"/>
  <c r="E45" i="3"/>
  <c r="E46" i="3"/>
  <c r="E47" i="3"/>
  <c r="E48" i="3"/>
  <c r="E49" i="3"/>
  <c r="B22" i="8"/>
  <c r="A50" i="3"/>
  <c r="L49" i="3"/>
  <c r="M50" i="3" s="1"/>
  <c r="I49" i="3"/>
  <c r="J49" i="3" s="1"/>
  <c r="L48" i="3"/>
  <c r="M48" i="3" s="1"/>
  <c r="N48" i="3" s="1"/>
  <c r="I48" i="3"/>
  <c r="O48" i="3" s="1"/>
  <c r="L47" i="3"/>
  <c r="M47" i="3" s="1"/>
  <c r="N47" i="3" s="1"/>
  <c r="I47" i="3"/>
  <c r="O47" i="3" s="1"/>
  <c r="L46" i="3"/>
  <c r="M46" i="3" s="1"/>
  <c r="N46" i="3" s="1"/>
  <c r="I46" i="3"/>
  <c r="O46" i="3" s="1"/>
  <c r="L45" i="3"/>
  <c r="M45" i="3" s="1"/>
  <c r="N45" i="3" s="1"/>
  <c r="I45" i="3"/>
  <c r="O45" i="3" s="1"/>
  <c r="L44" i="3"/>
  <c r="M44" i="3" s="1"/>
  <c r="N44" i="3" s="1"/>
  <c r="I44" i="3"/>
  <c r="J44" i="3" s="1"/>
  <c r="L43" i="3"/>
  <c r="M43" i="3" s="1"/>
  <c r="N43" i="3" s="1"/>
  <c r="I43" i="3"/>
  <c r="O43" i="3" s="1"/>
  <c r="L42" i="3"/>
  <c r="M42" i="3" s="1"/>
  <c r="N42" i="3" s="1"/>
  <c r="I42" i="3"/>
  <c r="J42" i="3" s="1"/>
  <c r="L41" i="3"/>
  <c r="M41" i="3" s="1"/>
  <c r="N41" i="3" s="1"/>
  <c r="I41" i="3"/>
  <c r="O41" i="3" s="1"/>
  <c r="L40" i="3"/>
  <c r="M40" i="3" s="1"/>
  <c r="N40" i="3" s="1"/>
  <c r="I40" i="3"/>
  <c r="O40" i="3" s="1"/>
  <c r="L39" i="3"/>
  <c r="M39" i="3" s="1"/>
  <c r="N39" i="3" s="1"/>
  <c r="I39" i="3"/>
  <c r="O39" i="3" s="1"/>
  <c r="L38" i="3"/>
  <c r="M38" i="3" s="1"/>
  <c r="N38" i="3" s="1"/>
  <c r="I38" i="3"/>
  <c r="O38" i="3" s="1"/>
  <c r="L37" i="3"/>
  <c r="M37" i="3" s="1"/>
  <c r="N37" i="3" s="1"/>
  <c r="I37" i="3"/>
  <c r="J37" i="3" s="1"/>
  <c r="L36" i="3"/>
  <c r="M36" i="3" s="1"/>
  <c r="N36" i="3" s="1"/>
  <c r="I36" i="3"/>
  <c r="J36" i="3"/>
  <c r="L35" i="3"/>
  <c r="M35" i="3" s="1"/>
  <c r="N35" i="3" s="1"/>
  <c r="I35" i="3"/>
  <c r="J35" i="3" s="1"/>
  <c r="L34" i="3"/>
  <c r="M34" i="3" s="1"/>
  <c r="N34" i="3" s="1"/>
  <c r="I34" i="3"/>
  <c r="J34" i="3" s="1"/>
  <c r="L33" i="3"/>
  <c r="I33" i="3"/>
  <c r="J33" i="3" s="1"/>
  <c r="L32" i="3"/>
  <c r="M32" i="3" s="1"/>
  <c r="N32" i="3" s="1"/>
  <c r="I32" i="3"/>
  <c r="O32" i="3" s="1"/>
  <c r="L31" i="3"/>
  <c r="M31" i="3" s="1"/>
  <c r="N31" i="3" s="1"/>
  <c r="I31" i="3"/>
  <c r="J31" i="3" s="1"/>
  <c r="L30" i="3"/>
  <c r="M30" i="3" s="1"/>
  <c r="N30" i="3" s="1"/>
  <c r="I30" i="3"/>
  <c r="O30" i="3" s="1"/>
  <c r="L29" i="3"/>
  <c r="M29" i="3" s="1"/>
  <c r="N29" i="3" s="1"/>
  <c r="I29" i="3"/>
  <c r="J29" i="3" s="1"/>
  <c r="L28" i="3"/>
  <c r="M28" i="3" s="1"/>
  <c r="N28" i="3" s="1"/>
  <c r="I28" i="3"/>
  <c r="O28" i="3" s="1"/>
  <c r="L27" i="3"/>
  <c r="M27" i="3" s="1"/>
  <c r="N27" i="3" s="1"/>
  <c r="I27" i="3"/>
  <c r="J27" i="3" s="1"/>
  <c r="L26" i="3"/>
  <c r="M26" i="3" s="1"/>
  <c r="N26" i="3" s="1"/>
  <c r="I26" i="3"/>
  <c r="J26" i="3" s="1"/>
  <c r="L25" i="3"/>
  <c r="M25" i="3" s="1"/>
  <c r="N25" i="3" s="1"/>
  <c r="I25" i="3"/>
  <c r="J25" i="3" s="1"/>
  <c r="L24" i="3"/>
  <c r="M24" i="3" s="1"/>
  <c r="N24" i="3" s="1"/>
  <c r="I24" i="3"/>
  <c r="O24" i="3" s="1"/>
  <c r="L23" i="3"/>
  <c r="M23" i="3" s="1"/>
  <c r="N23" i="3" s="1"/>
  <c r="I23" i="3"/>
  <c r="O23" i="3" s="1"/>
  <c r="L22" i="3"/>
  <c r="M22" i="3" s="1"/>
  <c r="N22" i="3" s="1"/>
  <c r="I22" i="3"/>
  <c r="J22" i="3" s="1"/>
  <c r="L21" i="3"/>
  <c r="M21" i="3" s="1"/>
  <c r="N21" i="3" s="1"/>
  <c r="I21" i="3"/>
  <c r="J21" i="3" s="1"/>
  <c r="L20" i="3"/>
  <c r="M20" i="3" s="1"/>
  <c r="N20" i="3" s="1"/>
  <c r="I20" i="3"/>
  <c r="O20" i="3" s="1"/>
  <c r="L19" i="3"/>
  <c r="M19" i="3" s="1"/>
  <c r="N19" i="3" s="1"/>
  <c r="I19" i="3"/>
  <c r="O19" i="3" s="1"/>
  <c r="L18" i="3"/>
  <c r="M18" i="3" s="1"/>
  <c r="N18" i="3" s="1"/>
  <c r="I18" i="3"/>
  <c r="O18" i="3" s="1"/>
  <c r="L17" i="3"/>
  <c r="M17" i="3" s="1"/>
  <c r="N17" i="3" s="1"/>
  <c r="I17" i="3"/>
  <c r="O17" i="3" s="1"/>
  <c r="L16" i="3"/>
  <c r="M16" i="3" s="1"/>
  <c r="N16" i="3" s="1"/>
  <c r="I16" i="3"/>
  <c r="J16" i="3" s="1"/>
  <c r="L15" i="3"/>
  <c r="M15" i="3" s="1"/>
  <c r="N15" i="3" s="1"/>
  <c r="I15" i="3"/>
  <c r="O15" i="3" s="1"/>
  <c r="L14" i="3"/>
  <c r="M14" i="3" s="1"/>
  <c r="N14" i="3" s="1"/>
  <c r="I14" i="3"/>
  <c r="O14" i="3" s="1"/>
  <c r="L13" i="3"/>
  <c r="M13" i="3" s="1"/>
  <c r="N13" i="3" s="1"/>
  <c r="I13" i="3"/>
  <c r="J13" i="3" s="1"/>
  <c r="L12" i="3"/>
  <c r="M12" i="3" s="1"/>
  <c r="N12" i="3" s="1"/>
  <c r="I12" i="3"/>
  <c r="J12" i="3" s="1"/>
  <c r="L11" i="3"/>
  <c r="M11" i="3" s="1"/>
  <c r="N11" i="3" s="1"/>
  <c r="I11" i="3"/>
  <c r="O11" i="3" s="1"/>
  <c r="E11" i="3"/>
  <c r="E12" i="3"/>
  <c r="L10" i="3"/>
  <c r="M10" i="3" s="1"/>
  <c r="N10" i="3" s="1"/>
  <c r="I10" i="3"/>
  <c r="J10" i="3" s="1"/>
  <c r="O36" i="3"/>
  <c r="O22" i="3"/>
  <c r="E13" i="3"/>
  <c r="E14" i="3"/>
  <c r="E15" i="3"/>
  <c r="E16" i="3"/>
  <c r="E17" i="3"/>
  <c r="E18" i="3"/>
  <c r="E19" i="3"/>
  <c r="E20" i="3"/>
  <c r="E21" i="3"/>
  <c r="E22" i="3"/>
  <c r="E23" i="3"/>
  <c r="E24" i="3"/>
  <c r="E25" i="3"/>
  <c r="E26" i="3"/>
  <c r="E27" i="3"/>
  <c r="E28" i="3"/>
  <c r="E29" i="3"/>
  <c r="E30" i="3"/>
  <c r="E31" i="3"/>
  <c r="E32" i="3"/>
  <c r="E33" i="3"/>
  <c r="E34" i="3"/>
  <c r="J46" i="3"/>
  <c r="M49" i="3"/>
  <c r="N49" i="3" s="1"/>
  <c r="E50" i="3"/>
  <c r="O26" i="3" l="1"/>
  <c r="O49" i="3"/>
  <c r="P49" i="3"/>
  <c r="J32" i="3"/>
  <c r="J17" i="3"/>
  <c r="J18" i="3"/>
  <c r="O44" i="3"/>
  <c r="P44" i="3" s="1"/>
  <c r="O25" i="3"/>
  <c r="P25" i="3" s="1"/>
  <c r="P48" i="3"/>
  <c r="P30" i="3"/>
  <c r="O13" i="3"/>
  <c r="P13" i="3" s="1"/>
  <c r="O21" i="3"/>
  <c r="P20" i="3"/>
  <c r="O34" i="3"/>
  <c r="P34" i="3" s="1"/>
  <c r="J14" i="3"/>
  <c r="P38" i="3"/>
  <c r="O31" i="3"/>
  <c r="P31" i="3" s="1"/>
  <c r="O16" i="3"/>
  <c r="P16" i="3" s="1"/>
  <c r="P22" i="3"/>
  <c r="J47" i="3"/>
  <c r="J30" i="3"/>
  <c r="O10" i="3"/>
  <c r="P10" i="3" s="1"/>
  <c r="P18" i="3"/>
  <c r="P14" i="3"/>
  <c r="O29" i="3"/>
  <c r="P29" i="3" s="1"/>
  <c r="P43" i="3"/>
  <c r="J41" i="3"/>
  <c r="J39" i="3"/>
  <c r="M33" i="3"/>
  <c r="N33" i="3" s="1"/>
  <c r="P40" i="3"/>
  <c r="J43" i="3"/>
  <c r="O35" i="3"/>
  <c r="P35" i="3" s="1"/>
  <c r="J24" i="3"/>
  <c r="P26" i="3"/>
  <c r="J38" i="3"/>
  <c r="J40" i="3"/>
  <c r="P11" i="3"/>
  <c r="P15" i="3"/>
  <c r="P24" i="3"/>
  <c r="P17" i="3"/>
  <c r="P28" i="3"/>
  <c r="J48" i="3"/>
  <c r="O42" i="3"/>
  <c r="P42" i="3" s="1"/>
  <c r="P45" i="3"/>
  <c r="J28" i="3"/>
  <c r="O33" i="3"/>
  <c r="O12" i="3"/>
  <c r="P12" i="3" s="1"/>
  <c r="P19" i="3"/>
  <c r="P39" i="3"/>
  <c r="P41" i="3"/>
  <c r="P46" i="3"/>
  <c r="P47" i="3"/>
  <c r="P36" i="3"/>
  <c r="P32" i="3"/>
  <c r="P21" i="3"/>
  <c r="P23" i="3"/>
  <c r="J15" i="3"/>
  <c r="J23" i="3"/>
  <c r="O37" i="3"/>
  <c r="P37" i="3" s="1"/>
  <c r="J19" i="3"/>
  <c r="J11" i="3"/>
  <c r="J45" i="3"/>
  <c r="O27" i="3"/>
  <c r="P27" i="3" s="1"/>
  <c r="P33" i="3" l="1"/>
  <c r="P50" i="3" s="1"/>
  <c r="O50" i="3" s="1"/>
  <c r="J50" i="3"/>
  <c r="I50" i="3" s="1"/>
</calcChain>
</file>

<file path=xl/comments1.xml><?xml version="1.0" encoding="utf-8"?>
<comments xmlns="http://schemas.openxmlformats.org/spreadsheetml/2006/main">
  <authors>
    <author>REYNALDO ROA PARRA</author>
  </authors>
  <commentList>
    <comment ref="G8" authorId="0" shapeId="0">
      <text>
        <r>
          <rPr>
            <sz val="9"/>
            <color indexed="81"/>
            <rFont val="Tahoma"/>
            <family val="2"/>
          </rPr>
          <t xml:space="preserve">Ejemplo de Consecuencia:
Son los efectos ocasionados por la ocurrencia de un riesgo que afecta los objetivos o procesos de la Corporación, pueden ser una perdida, un daño, un perjuicio, un detrimento.
Decisiones erráticas
*Afectación del clima laboral 
*Sanciones legales 
*Demandas - Pago de Sentencias
*Pérdida de imagen y credibilidad institucional.
*Pérdida de legitimidad de la  Administración Distrital.
*Percepción negativa de la ciudadanía frente a la entidad.
*Generación de reprocesos y desgaste administrativo.
*Sanciones disciplinaria y/o penales
*Propicia escenarios de conflictos
*Afecta la igualdad de los ciudadanos para hacer uso de sus derechos
</t>
        </r>
      </text>
    </comment>
    <comment ref="L8" authorId="0" shapeId="0">
      <text>
        <r>
          <rPr>
            <sz val="9"/>
            <color indexed="81"/>
            <rFont val="Tahoma"/>
            <family val="2"/>
          </rPr>
          <t>Si No se diligencia la Matriz de Impacto para cada Riesgo siempre va a aparecer "ERROR"</t>
        </r>
      </text>
    </comment>
    <comment ref="N8" authorId="0" shapeId="0">
      <text>
        <r>
          <rPr>
            <sz val="9"/>
            <color indexed="81"/>
            <rFont val="Tahoma"/>
            <family val="2"/>
          </rPr>
          <t>Es el resultante después de los controles, Tomar las medidas conducentes a reducir la probabilidad y el impacto causado por el mismo</t>
        </r>
      </text>
    </comment>
    <comment ref="I9" authorId="0" shapeId="0">
      <text>
        <r>
          <rPr>
            <sz val="9"/>
            <color indexed="81"/>
            <rFont val="Tahoma"/>
            <family val="2"/>
          </rPr>
          <t xml:space="preserve">Si No se diligencia la Matriz de Impacto para cada Riesgo siempre va a aparecer </t>
        </r>
        <r>
          <rPr>
            <b/>
            <sz val="9"/>
            <color indexed="81"/>
            <rFont val="Tahoma"/>
            <family val="2"/>
          </rPr>
          <t>"ERROR" #¡VALOR!</t>
        </r>
      </text>
    </comment>
    <comment ref="O9" authorId="0" shapeId="0">
      <text>
        <r>
          <rPr>
            <sz val="9"/>
            <color indexed="81"/>
            <rFont val="Tahoma"/>
            <family val="2"/>
          </rPr>
          <t xml:space="preserve">Si No se diligencia la Matriz de Impacto para cada Riesgo siempre va a aparecer </t>
        </r>
        <r>
          <rPr>
            <b/>
            <sz val="9"/>
            <color indexed="81"/>
            <rFont val="Tahoma"/>
            <family val="2"/>
          </rPr>
          <t>"ERROR" #¡VALOR!</t>
        </r>
      </text>
    </comment>
  </commentList>
</comments>
</file>

<file path=xl/sharedStrings.xml><?xml version="1.0" encoding="utf-8"?>
<sst xmlns="http://schemas.openxmlformats.org/spreadsheetml/2006/main" count="813" uniqueCount="666">
  <si>
    <t>9- Gestión Jurídica</t>
  </si>
  <si>
    <t>14- Gestión Financiera</t>
  </si>
  <si>
    <t>12- Sistemas y Seguridad de la Información</t>
  </si>
  <si>
    <t>1- Gestión Direccionamiento Estratégico</t>
  </si>
  <si>
    <t>Oficina Asesora de Planeación</t>
  </si>
  <si>
    <t>Responsable</t>
  </si>
  <si>
    <t>Objetivo del Plan:</t>
  </si>
  <si>
    <t>Objetivos</t>
  </si>
  <si>
    <t>Componente</t>
  </si>
  <si>
    <t>Actividades Programadas</t>
  </si>
  <si>
    <t>Responsables</t>
  </si>
  <si>
    <t>Fecha de
Inicio</t>
  </si>
  <si>
    <t>Fecha de
Terminación</t>
  </si>
  <si>
    <t>Indicador</t>
  </si>
  <si>
    <t>Resultado</t>
  </si>
  <si>
    <t>Oficina Asesora de Comunicaciones</t>
  </si>
  <si>
    <t>Nivel de Cumplimiento del Plan</t>
  </si>
  <si>
    <t>Cumplimiento del Plan</t>
  </si>
  <si>
    <t>Meta</t>
  </si>
  <si>
    <t>Zona Baja</t>
  </si>
  <si>
    <t>0% a 59%</t>
  </si>
  <si>
    <t>Rojo</t>
  </si>
  <si>
    <t>Zona Media</t>
  </si>
  <si>
    <t>60% a 79%</t>
  </si>
  <si>
    <t>Amarillo</t>
  </si>
  <si>
    <t>Zona Alta</t>
  </si>
  <si>
    <t>de 80% a 100%</t>
  </si>
  <si>
    <t>Verde</t>
  </si>
  <si>
    <t>|||</t>
  </si>
  <si>
    <t>Código: GDE-PR003-FO1</t>
  </si>
  <si>
    <t>VERSIÓN:    01</t>
  </si>
  <si>
    <t>FECHA: 25 JUL. 2016</t>
  </si>
  <si>
    <r>
      <t>MISIÓN:</t>
    </r>
    <r>
      <rPr>
        <sz val="8"/>
        <rFont val="Arial"/>
        <family val="2"/>
      </rPr>
      <t xml:space="preserve"> El Concejo de Bogotá D.C. como suprema autoridad política administrativa del Distrito Capital, expide normas que promueven el desarrollo integral de sus habitantes y de la ciudad, así mismo, vigila y controla la gestión de la administración distrital, y elige los servidores públicos distritales conforme a lo establecido en el Acuerdo 348 de 2008, con el objeto de garantizar el cumplimiento de los fines esenciales del Estado Social de Derecho.</t>
    </r>
  </si>
  <si>
    <t>IDENTIFICACIÓN DEL RIESGO</t>
  </si>
  <si>
    <t>Valoración del Riesgo de Corrupción</t>
  </si>
  <si>
    <t>MONITOREO Y REVISIÓN</t>
  </si>
  <si>
    <t>Análisis del riesgo</t>
  </si>
  <si>
    <t>Valoración del Riesgo</t>
  </si>
  <si>
    <t>Proceso</t>
  </si>
  <si>
    <t>Objetivo del Proceso</t>
  </si>
  <si>
    <t>Responsable
Proceso</t>
  </si>
  <si>
    <t>Riesgo</t>
  </si>
  <si>
    <t>Consecuencias</t>
  </si>
  <si>
    <t>Riesgo Inherente</t>
  </si>
  <si>
    <t>Controles de riesgos de corrupción</t>
  </si>
  <si>
    <t>Tipo</t>
  </si>
  <si>
    <t>Calif</t>
  </si>
  <si>
    <t>Riesgo Residual</t>
  </si>
  <si>
    <t>Acciones Asociadas al Control</t>
  </si>
  <si>
    <t>Fecha</t>
  </si>
  <si>
    <t>Acciones</t>
  </si>
  <si>
    <t>Causa</t>
  </si>
  <si>
    <t>No.</t>
  </si>
  <si>
    <t>Riesgo de Corrupción</t>
  </si>
  <si>
    <t>Probabilidad</t>
  </si>
  <si>
    <t>Impacto</t>
  </si>
  <si>
    <t>Zona de Riesgo</t>
  </si>
  <si>
    <t>Zona de Riesgo Residual</t>
  </si>
  <si>
    <t>Periodo de Ejecución</t>
  </si>
  <si>
    <t>Registro</t>
  </si>
  <si>
    <t xml:space="preserve">Determinar y proporcionar los recursos necesarios que permitan coordinar, formular y realizar el seguimiento a la ejecución de los planes, programas y proyectos que conduzcan al logro de los objetivos trazados en la </t>
  </si>
  <si>
    <t xml:space="preserve">Mesa Directiva
Oficina Asesora de Planeación Secretaria General y Comisiones
</t>
  </si>
  <si>
    <t>Omitir la verificación que se debe  hacer entre la Hoja de Vida y los requisitos exigidos de Funcionarios Públicos y Distritales de la Corporación.</t>
  </si>
  <si>
    <t>Nombramiento de Servidores Públicos sin el lleno de los requisitos legales exigidos.</t>
  </si>
  <si>
    <t>*Sanciones legales 
*Demandas - Pago de Sentencias
*Pérdida de imagen y credibilidad institucional.
*Generación de reprocesos y desgaste administrativo.
*Propicia escenarios de conflictos</t>
  </si>
  <si>
    <t xml:space="preserve">Verificar el cumplimiento de requisitos de acuerdo al manual de funciones y la normatividad legal vigente, cotejando con la documentación que aporta el postulado </t>
  </si>
  <si>
    <t>Diarias</t>
  </si>
  <si>
    <t>Realizar una lectura consciente y detallada de las certificaciones laborales en el caso que la experiencia deba cumplir con el requisito de que sea relacionada; así como de los diplomas que acreditan el nivel educativo</t>
  </si>
  <si>
    <t>Historia Laboral
Manual de funciones</t>
  </si>
  <si>
    <t xml:space="preserve">Consultar la actualización de normas y manual de funciones de manera continua para tener claro el cumplimiento de requisitos </t>
  </si>
  <si>
    <t>Actos Administrativos y Posesiones</t>
  </si>
  <si>
    <t>No dar el tràmite respectivo a los Proyectos de Acuerdo .</t>
  </si>
  <si>
    <t>Modificación de los textos de los Acuerdos sometidos a debate después de ser aprobados</t>
  </si>
  <si>
    <t>Sanciones disciplinaria y/o penales</t>
  </si>
  <si>
    <t>Revisión por parte del Secretario General y Subsecretarios de las Comisiones de los contenuidos de los Proyectos.</t>
  </si>
  <si>
    <t>Por sesión</t>
  </si>
  <si>
    <t xml:space="preserve">Verificar que la información se incluya de acuerdo a lo aprobado </t>
  </si>
  <si>
    <t>Verificación de lo consignado en el proyecto de acuerdo aprobado</t>
  </si>
  <si>
    <t>Mensual</t>
  </si>
  <si>
    <t>Consultar y verificar los contenidos de los proyectos de acuerdo publicadas en la Red Interna de la Corporación.</t>
  </si>
  <si>
    <t>Secretario General y Subsecretarios de Comisiones.</t>
  </si>
  <si>
    <t>No crear los escenarios y mecanismos pertinentes para que la información fluya adecuadamente por la Corporación y no crear o respetar los conductos regulares de comunicación</t>
  </si>
  <si>
    <t>Ausencia de canales de comunicación.</t>
  </si>
  <si>
    <t>*Afectación del clima laboral 
*Pérdida de imagen y credibilidad institucional.
*Pérdida de legitimidad de la  Administración Distrital.
*Percepción negativa de la ciudadanía frente a la entidad.
*Generación de reprocesos y desgaste administrativo.
*Sanciones disciplinaria y/o penales
*Propicia escenarios de conflictos
*Afecta la igualdad de los ciudadanos para hacer uso de sus derechos</t>
  </si>
  <si>
    <t>Verificación del cumplimiento del Plan de Medios</t>
  </si>
  <si>
    <t>Verificacion de los resultados de los informes de supervisión e interventoría.</t>
  </si>
  <si>
    <t>Actas de seguimiento</t>
  </si>
  <si>
    <t>Jefe de la OficinaAsesora de Comunicaciones</t>
  </si>
  <si>
    <t>La no presentación oportuna de los informes de avance trimestral, e incumplimiento de los Indicadores del PAA y Procesos.</t>
  </si>
  <si>
    <t>Inadecuado seguimiento del Plan Acción Cuatrienal y Plan de Acción Anual.</t>
  </si>
  <si>
    <t>*Decisiones erráticas
*Sanciones legales 
*Pérdida de imagen y credibilidad institucional.
*Pérdida de legitimidad de la  Administración Distrital.
*Percepción negativa de la ciudadanía frente a la entidad.
*Generación de reprocesos y desgaste administrativo.
*Sanciones disciplinaria y/o penales
*Propicia escenarios de conflictos
*Afecta la igualdad de los ciudadanos para hacer uso de sus derechos</t>
  </si>
  <si>
    <t>Revisión por parte del jefe inmediato del cumplimiento de los Indicadores propios de cada proceso</t>
  </si>
  <si>
    <t>Trimestral</t>
  </si>
  <si>
    <t>Informe de Avance del PAC 2016-2019 y PAA 2018</t>
  </si>
  <si>
    <t>Verificación del Informe de de Avance presentado al Comité Directivo del SIG y a la Mesa Directiva</t>
  </si>
  <si>
    <t xml:space="preserve">Jefe Oficina Asesora de Planeación </t>
  </si>
  <si>
    <t>2- Comunicaciones e Información</t>
  </si>
  <si>
    <t>Comunicar a los funcionarios y a la ciudadanía las actividades realizadas por el Concejo y la actividad ejercida en el Cabildo por  la Mesa Directiva y por cada Concejal, y demás información de interés sobre la Corporación.</t>
  </si>
  <si>
    <t xml:space="preserve">Por depender de otras dependencias o de las oficinas de los concejales no se puede difundir y publicar información por ser reservada o incompleta y/o personal.  </t>
  </si>
  <si>
    <t>Que los periodistas no conozcan oportunamente la información o que les llegue solo en forma parcializada</t>
  </si>
  <si>
    <t>Afectación de la imagen  y credibilidad ante la ciudadanía en la labor institucional.</t>
  </si>
  <si>
    <t>Publicación diaria de Comunicados de Prensa y Agenda de Sesiones de la Corporación en distintos canales de comunicación:  Página Web, Redes Social y Grupo de Periodistas en Whatsapp</t>
  </si>
  <si>
    <t>Cuatrinal</t>
  </si>
  <si>
    <t xml:space="preserve">Revisión de publicaciones en Canales de Comunicación </t>
  </si>
  <si>
    <t>Acta de verificación</t>
  </si>
  <si>
    <t>Monitoreo de Medios</t>
  </si>
  <si>
    <t>Jefe Oficina de Comunicaciones</t>
  </si>
  <si>
    <t>3- Gestión Mejora Continua SIG</t>
  </si>
  <si>
    <t>Establecer, implementar y mantener el Sistema Integrado del Concejo de Bogotá D.C. , como un conjunto articulado de herramientas de gestión, para el logro de los objetivos institucionales y el mejoramiento de la calidad de los servicios a cargo de la Corporación.</t>
  </si>
  <si>
    <t>No atención de las dependencias a las recomendaciones de la Oficina de Control Interno.</t>
  </si>
  <si>
    <t>Debilidades no resueltas en la entidad, producto de observaciones de las Auditorias de Control Interno</t>
  </si>
  <si>
    <t>Sanciones Disciplinaria</t>
  </si>
  <si>
    <t>Atender las recomendaciones de la oficina de control interno</t>
  </si>
  <si>
    <t>Anual</t>
  </si>
  <si>
    <t>Formular Plan de Mejoramiento
Atención de las recomendaciones</t>
  </si>
  <si>
    <t>Plan de Mejoramiento</t>
  </si>
  <si>
    <t>Verificación de la realización del Plan de Mejoramiento</t>
  </si>
  <si>
    <t xml:space="preserve">Jefe Oficina Asesotra de Planeación </t>
  </si>
  <si>
    <t>Bajo compromiso e interés por el cumplimiento de los Hallazgos.
Riesgos de gestión</t>
  </si>
  <si>
    <t>Acciones de mejora no efectivas.</t>
  </si>
  <si>
    <t>'Sanciones Disciplinaria</t>
  </si>
  <si>
    <t>Verificación de las acciones de mejoras en el Plan de Mejoramiento</t>
  </si>
  <si>
    <t>Realizar las acciones de las mejoras con el fin de disminuir los hallazgos encontrados</t>
  </si>
  <si>
    <t xml:space="preserve">Oficina Asesotra de Planeación </t>
  </si>
  <si>
    <t>4- Gestión
Normativa
6- Control
Político</t>
  </si>
  <si>
    <t>Expedir Acuerdos(Actos Administrativos de carácter General) que promuevan el desarrollo integral y armónico del Distrito Capital de Bogotá, conforme a lo preceptuado en la Constitución Política de Colombia y sus Leyes.
Vigilar debatir o controvertir la gestión que cumplen todas las Autoridades Distritales.</t>
  </si>
  <si>
    <t>Secretaría General
Comisiones</t>
  </si>
  <si>
    <t xml:space="preserve">No cumplir con lo establecido en el Reglamento Interno de la Corporación para el sorteo de Ponencias, favoreciendo a un tercero. </t>
  </si>
  <si>
    <t xml:space="preserve">Favorecer en beneficio propio o de un tercero para que se designe un  ponente de un proyecto de Acuerdo a través del sorteo. </t>
  </si>
  <si>
    <t>Investigación por presunto prevaricato, sanción penal, y disciplinaria</t>
  </si>
  <si>
    <t>Preventivo. Cumplir el Reglamento Interno, Acuerdo 348 de 2008.</t>
  </si>
  <si>
    <t xml:space="preserve">Trimestral </t>
  </si>
  <si>
    <t>Registro de asistencia; participacion del Concejal en la discusion tematica.
Verificacion del quorun</t>
  </si>
  <si>
    <t>Llamado a lista.
Correo institucional
Archivo Sonido y video
Actas</t>
  </si>
  <si>
    <t>1.Darle cumplimiento  al Reglamento Interno de la Corporación “Acuerdo No 348 de 2008”,  en lo relacionado con las bancadas.
2. Convocatoria pública para el sorteo
3. Grabación en video y audio el sorteo</t>
  </si>
  <si>
    <t>Secretario General
Subsecretarios de Comisiones</t>
  </si>
  <si>
    <t xml:space="preserve">Alteración intencional a la planilla  de registro de asistencia de los Concejales a la sesiones, plenaria y comisiones permanentes. </t>
  </si>
  <si>
    <t>Expedir certificaciones de honorarios que no se ajusten a la asistencia real de los Honorables Concejales a las sesiones plenarias y comisiones.</t>
  </si>
  <si>
    <t>Sancion disciplinaria, accion penal y fiscal para quienes incurran en ese tipo de acciones</t>
  </si>
  <si>
    <t>Preventivo. Registro biométrico, acta, audio y video</t>
  </si>
  <si>
    <t xml:space="preserve">Cuatrienal </t>
  </si>
  <si>
    <t>Soportar las certificaciones con los registros de asistencia</t>
  </si>
  <si>
    <t>Registro electronico de las certificiacion 
Listados de Asistencia</t>
  </si>
  <si>
    <t>Dentro de los ultimos 5 dias calendario de cada me</t>
  </si>
  <si>
    <t xml:space="preserve">Expedir las certificaciones acatando los procedimientos establecidos por el concejo; </t>
  </si>
  <si>
    <t xml:space="preserve">No aplicar los términos para los trámites de gestión normativa y control político para favorecer a terceros. </t>
  </si>
  <si>
    <t>Otorgar prórrogas fuera de términos establecidos en el Reglamento Interno para los procesos de Gestión Normativa y Control Político.</t>
  </si>
  <si>
    <t>Acciones disciplinarias, posible accion penal</t>
  </si>
  <si>
    <t xml:space="preserve">Preventivo. Tablero de Control de términos. </t>
  </si>
  <si>
    <t>Control selectivo de  solicitudes de prorroga</t>
  </si>
  <si>
    <t>Memorando del Concejal o Funcionario dirigida al Secretario General de la Corporacion
Aprobacion de las proposiciones</t>
  </si>
  <si>
    <t xml:space="preserve">Mensual </t>
  </si>
  <si>
    <t xml:space="preserve">Acatar el reglamento interno del Concejo en lo correspondiente a terminos para la concesión de prórrogas para presentar informes de ponecias o revoslver proposiones o cuestionarios </t>
  </si>
  <si>
    <t>No verificar el registro biométrico de votación para elaborar la certificación, Omisión en el registro de la votación que se lleve a cabo, NO verficar la grabacion de las sesiones  (audio -video)</t>
  </si>
  <si>
    <t>Expedir certificación de votaciones, que no correspondan a las reales, con el fin de favorecer un interés propio o de un tercero.  En eventos no subsanables.</t>
  </si>
  <si>
    <t>Quien realice este tipo de conductas incurriria en falsedad material, ideologica, en documento pùblico</t>
  </si>
  <si>
    <t>Preventivo. Verificar la información del registro biométrico de votación y audio de la sesión para expedir la certificación.</t>
  </si>
  <si>
    <t>Cuatrienal</t>
  </si>
  <si>
    <t>Expedir certificacion de votaciones a solicitud de terceros</t>
  </si>
  <si>
    <t xml:space="preserve">Registro electronico de votos
Regsitro de Actas </t>
  </si>
  <si>
    <t>Expedir las certificaciones acatando el regalmento interno del concejo</t>
  </si>
  <si>
    <t>5- Elección de Servidores Públicos</t>
  </si>
  <si>
    <t>Elegir de los postulantes a ocupar los cargos de las autoridades que aplican el control jurídico-político y de vigilancia dentro del Distrito Capital.</t>
  </si>
  <si>
    <t>Mesa Directiva
Secretaría General</t>
  </si>
  <si>
    <t>No verificar la documentación adjunta para selección de Servidores Públicos</t>
  </si>
  <si>
    <t>Participación en la elección de  funcionarios omitiendo los requisitos de ley.</t>
  </si>
  <si>
    <t>La omision de los requisitos de ley esta incurso en una investigacion disciplinaria y posible prevaricato</t>
  </si>
  <si>
    <t>Ceñirse a la normatividad vigente</t>
  </si>
  <si>
    <t>Semestral</t>
  </si>
  <si>
    <t>Revisar los terminos de la convocatoria en todos sus asptectos</t>
  </si>
  <si>
    <t>Verificacion del cronograma de las comunicacion y radicacion de  hojas de vida con soporte</t>
  </si>
  <si>
    <t>Conformar una comision de verificación  comité para la verificación de documentos presentados por los aspirantes a los cargos de elección.</t>
  </si>
  <si>
    <t>7- Atención al Ciudadano</t>
  </si>
  <si>
    <t>Efectuar el trámite y seguimiento oportuno a las peticiones, quejas, reclamos y/o sugerencias recibidas en la Corporación por los diferentes medios establecidos para tal fin, buscando informar, orientar, atender o direccionar al peticionario que hace su solicitud.</t>
  </si>
  <si>
    <t>Dirección Jurídica</t>
  </si>
  <si>
    <t>No dar respuesta de las PQRS en los terminos establecidos por la Ley</t>
  </si>
  <si>
    <t>No informar o desinformar al solicitante, demorar la respuesta  y no tramitar la información.</t>
  </si>
  <si>
    <t>*Investigacion Disciplinarioa para el responsable
*LImitar el ejercicio de control social por parte del ciudadano. 
*Violacon de los principios de transparencia.</t>
  </si>
  <si>
    <t>El Defensor del ciudadano hace la verificación quincenal de las PQRS, para que estas sean respondidas en su totalidad; de manera coherente, veráz, completa</t>
  </si>
  <si>
    <t>Apoyo para la respuesta, por parte del asesor o profesional adscrito al proceso de Gestión Jurídica</t>
  </si>
  <si>
    <t>Inclusión en el documento de respuesta, del nombre del asesor o profesional que revisó</t>
  </si>
  <si>
    <t xml:space="preserve">Remitir al Proceso de Atención al Ciudadano, las observaciones del Defensor del Ciudadano sobre el trámite de PQRS </t>
  </si>
  <si>
    <t xml:space="preserve">
Dirección Jurídica</t>
  </si>
  <si>
    <t>8- Talento
Humano</t>
  </si>
  <si>
    <t>Administrar y promover el talento humano del Concejo de Bogotá a partir de las necesidades de la Corporación,  realizando  los procesos de ingreso  y retiro de los funcionarios, proporcionando condiciones para el desarrollo de competencias, habilidades, aptitudes y mejoramiento de las condiciones de trabajo con la finalidad de tener una planta de personal calificada, garantizando  la calidad en la prestación de los servicios y el desempeño de la Entidad.</t>
  </si>
  <si>
    <t>Dirección
Administrativa</t>
  </si>
  <si>
    <t>Falta de revisión de los requisitos establecidos en el Procedimiento TH-PR006 Actos Administrativos y Manual de Funciones y Competencias por parte de los funcionarios responsables del proceso</t>
  </si>
  <si>
    <t>Nombramiento de funcionarios sin el lleno de los requisitos legales o reglamentarios.</t>
  </si>
  <si>
    <t>Afectaciòn del Clima Laboral
Sanciones legales y Disciplinarias</t>
  </si>
  <si>
    <t>Efectuar la verificación del 100% de los documento requeridos, por parte de los funcionarios responsables del proceso y asesores de Mesa Directiva</t>
  </si>
  <si>
    <t>3 Veces al Año</t>
  </si>
  <si>
    <t>Verificar los documentos exigidos en la normatividad vigente, en el Manual de funciones y Competencias para cargos a proveer / Acta de revisión de Documentos v/s hoja de vida</t>
  </si>
  <si>
    <t>Notificación de Nombramiento; Acta de revisión de documentos</t>
  </si>
  <si>
    <t>Se revisa el 100% de la documentación aportada por los aspirantes antes del nombramiento.</t>
  </si>
  <si>
    <t>Dirección Administrativa</t>
  </si>
  <si>
    <t>Manejo de Influencias Políticas</t>
  </si>
  <si>
    <t>Vinculación de personal por prestación de servicios para realizar labores similares a las del Manual de Funciones y Competencias del Concejo de Bogotà.</t>
  </si>
  <si>
    <t>Afectación del clima laboral 
*Sanciones legales 
*Demandas - Pago de Sentencias
*Pérdida de imagen y credibilidad institucional
*Percepción negativa de la ciudadanía frente a la entidad.</t>
  </si>
  <si>
    <t>Seguimiento y Control por parte de la Oficina de Control Interno a la vinculación de personal por contrato de prestación de servicios.</t>
  </si>
  <si>
    <t>Solicitar un nuevo estudio de cargas laborales</t>
  </si>
  <si>
    <t>Memorando de solicitud de estudio de cargas laborales</t>
  </si>
  <si>
    <t>Dentro del Plan de Acción  quedó plasmada la actividad de realizar estudio de cargas laborales</t>
  </si>
  <si>
    <t>Dirección Admnistrativa y Dirección Financiera</t>
  </si>
  <si>
    <t>En la Dirección Administrativa se realiza la verificación de documentos de los funcionarios del Concejo, se han presentado algunos casos con documentación falsa.</t>
  </si>
  <si>
    <t>Presentación de documentos falsos o adulterados para la obtención de un empleo.</t>
  </si>
  <si>
    <t>*Sanciones legales 
*Pérdida de imagen y credibilidad institucional
*Percepción negativa de la ciudadanía frente a la entidad.</t>
  </si>
  <si>
    <t>Realizar revisión aleatoria a los documentos aportadas a las hojas de vida</t>
  </si>
  <si>
    <t>Realización de llamadas a entidades y centros educativos confirmando información reportada en la hoja de vida</t>
  </si>
  <si>
    <t>Registro de Revisión y llamadas realizadas a las entidades y centros educativos.</t>
  </si>
  <si>
    <t>Revisión aleatoria de hojas de vida confirmando información con las entidades educativas y entidades.</t>
  </si>
  <si>
    <t>Dirección Administrativa
Historias Laborales</t>
  </si>
  <si>
    <t>Desconocimiento de la normatividad vigente sobre riesgos de corrupción por falta de capacitación</t>
  </si>
  <si>
    <t>No identificar los riesgos de corrupción en sus procesos y por lo tanto la materializacion de los riesgos por no implementar los controles.</t>
  </si>
  <si>
    <t xml:space="preserve">
Materializaciòn de los riesgos de corrupciòn.
Sanciones legales 
Demandas - Pago de Sentencias
Pérdida de imagen y credibilidad institucional
</t>
  </si>
  <si>
    <t>Incluir dentro del PIC de la vigencia la capacitación sobre el Código {unico Disciplinario</t>
  </si>
  <si>
    <t xml:space="preserve">Dentro del memorando de notificación dejar clara la obligatoriedad de la asistencia a la capacitación y las sanciones a que se puede hacer acreeedor  por el incumplimiento.
</t>
  </si>
  <si>
    <t xml:space="preserve">Memorando y listados de asistencia </t>
  </si>
  <si>
    <t xml:space="preserve">Se efectuó revisión del Mapa de risgos de la vigencia anterior y se actualiz{o </t>
  </si>
  <si>
    <t>Dirección Admnistrativa , procedimiento de capacitación</t>
  </si>
  <si>
    <t>Deserción de los funcionarios a las capacitaciones programadas, debido a la falta de controles  que obliguen a la asistencia a los cursos a los cuales se inscriben.</t>
  </si>
  <si>
    <t xml:space="preserve">Mal aprovechamiento de los recursos invertidos en capacitación para los funcionarios del Concejo de Bogotá. </t>
  </si>
  <si>
    <t>Detrimento Patrimonial
Afectación clima laboral</t>
  </si>
  <si>
    <t>Una vez finalizada cada actividad  de  capacitación, la Dirección Administrativa remitirá a la Dirección Jurídica y a la Oficina de Control Interno la relación de funcionarios no certificados por decersiónpara que adelanten las acciones a que haya luga.</t>
  </si>
  <si>
    <t>Dentro delmemorando de notificaciòn de la capacitaciòn, dejar claro la obligatoriedad de la asistencia a la capacitaciòn y las sanciones a las que se puede hacer acreedor por el incumplimiento</t>
  </si>
  <si>
    <t>Listados de Asistencia a las capacitaciones , reportes de la entidad capacitadora y memorando de remisión de listados a la Dirección Jurídica y a la oficina de Control Interno</t>
  </si>
  <si>
    <t>Memorandos de Notificación dejar claro la obligatoriedad de la asistencia a la capacitaciòn y las sanciones a las que se puede hacer acreedor por el incumplimiento
'Se remiten los listados a la Dirección Administrativa y la Dirección Jurídica para lo pertinente.</t>
  </si>
  <si>
    <t>Dirección Administrativa Procedimiento de Capacitación</t>
  </si>
  <si>
    <t>Falta de controles en las actividades de bienestar social .
Manejo de Influencias.</t>
  </si>
  <si>
    <t>Que personas a quienes no les asiste el derecho se beneficien de los programas de bienestar que implementa la Corporación</t>
  </si>
  <si>
    <t>verificar el cumplimiento de requisitos para la inscripción y participación en las diferentes actividades enmarcadas en el Plan de Bienestar Institucional.</t>
  </si>
  <si>
    <t xml:space="preserve">Dentro del memorando de comunicación de la actividad de bienestar dejar claro el uso personal e intransferible  del beneficio.
obligatoriedad de la asistencia a la capacitación y las sanciones a que se puede hacer acreeedor  por el incumplimiento.
</t>
  </si>
  <si>
    <t>Memorando y registros de asistencia</t>
  </si>
  <si>
    <t>Controlar el ingreso de personas beneficiarias con el registro de inscripción y con el carne que lo acredita como servidor público del Concejo e Bogotá</t>
  </si>
  <si>
    <t xml:space="preserve">Dirección Administratica Procedimiento de Bienestar </t>
  </si>
  <si>
    <t>Las causas pueden ser de influencia política o que no se haga una revisión total de las hojas de vida de conformidad con el articulo 24 de la Ley 909 de 2004</t>
  </si>
  <si>
    <t xml:space="preserve">Favorecimiento en encargo sin el lleno de requisitos </t>
  </si>
  <si>
    <t>*Afectación del clima laboral 
*Sanciones legales 
*Demandas - Pago de Sentencias
*Pérdida de imagen y credibilidad institucion</t>
  </si>
  <si>
    <t>Realizar estudios previos de los requisitos establecidos en el manual de Funciones y en la escalerea para la asignación de cargos.</t>
  </si>
  <si>
    <t>Revisión de las Historias laborales de acuerdo al Derecho preferencial de Carrera Administrativa.
Dar estricto cumplimiento a la Norma sobre la materia.</t>
  </si>
  <si>
    <t xml:space="preserve">Herramienta en excel con todos los funcionarios de carrera, </t>
  </si>
  <si>
    <t>Se formulò una herramienta en excel que contiene todos los funcionarios con derechos de Casrrera Administrativa en orden descendente con el perfil el cargo, la experiencia si tienen alguna situaciòn administrativa especial, con el fin de evitar errores enla asignaciòn de los encargos</t>
  </si>
  <si>
    <t>Dirección Administrativa procedimiento de Carrera Administrativa</t>
  </si>
  <si>
    <t xml:space="preserve">Manejo de influencias </t>
  </si>
  <si>
    <t>Favorecimiento en la evaluación con calificación sobresaliente sin la verificación del portafolio de evidencias.</t>
  </si>
  <si>
    <t xml:space="preserve">Afectación del clima laboral 
Pérdida de imagen y credibilidad institucion
Propicia escenarios de conflictos
'*Decisiones erráticas
</t>
  </si>
  <si>
    <t>capacitación a los jefe sy Directivos acerca de la importancia de dar cumplimiento a la normatividad respecto a la evaluación del desempeño</t>
  </si>
  <si>
    <t>memorando a los Directivos recordando la importancia de la actualización del portafolio de evidencias de cada funcionario de Carrra Administrativa.</t>
  </si>
  <si>
    <t>Memorando a los Directivos</t>
  </si>
  <si>
    <t>Realizar revisión de manera aleatoria a los portafolios de evidencias de los funcionarios de Carrera Administrativa.</t>
  </si>
  <si>
    <t>No contar con la informacion  de contratistas desde la Direccion financiera para dar cumplimiento a la norma de Seguridad y salud  en el trabajo.</t>
  </si>
  <si>
    <t>Omision del cumplimiento de requisitos establecidos en el Manual de Seguridad y Salud en el Trabajo  para contratistas.</t>
  </si>
  <si>
    <t>Sanciones legales</t>
  </si>
  <si>
    <t>Solicitar mediante memorando a la Dirección Financiera la modificación del Procedimiento GF-PR-006 Gestión Fondo Cuenta, en el cual incluya que la Dirección Financiera debe informar por escrito a los responsables del Sistema de Gestión de l Seguridad y salud en el trabajo, la vinculación de los contratista, cargos a desempeñar y tiempo de duración del contrato, ya sea Persona Jurídica o  Persona Natural para dar cumplimiento a lo establecido en el Manual de Seguridad y Salud en el trabajo para Contratistas</t>
  </si>
  <si>
    <t>modificación Procedimiento GF- PR 006 Gestión Fondo Cuenta</t>
  </si>
  <si>
    <t>Memorando</t>
  </si>
  <si>
    <t>Se enviò memorando a la Direcciòn Financiera, solicitando información  de las personas vinculadas  por prestación de servicios.</t>
  </si>
  <si>
    <t>Dirección Administrativa Seguridad y salud en el trabajo y Dirección Financiera procedimiento gestión Fondo Cuenta</t>
  </si>
  <si>
    <t>Definir criterios y lineamientos jurídicos en la expedición de conceptos y actos administrativos expedidos por la Corporación, efectuar la coordinación de los procesos judiciales, extrajudiciales y administrativos en pro de la defensa de los intereses de la Corporación y conocer en primera instancia de los asuntos disciplinarios contra los empleados públicos de la Corporación, por violación al régimen de derechos, deberes, prohibiciones, inhabilidades, impedimentos, incompatibilidades y conflicto de intereses</t>
  </si>
  <si>
    <t xml:space="preserve">Dirección Jurídica </t>
  </si>
  <si>
    <t>Intervención de terceros ajenos a la Dirección Jurídica.</t>
  </si>
  <si>
    <t>Debido  a que la Dirección Jurídica presta asesoría a la Mesa Directiva para la expedición de actos administrativos, se pueden presentar intereses ajenos que busquen interferir en el sentido y contenido de las actuaciones jurídicas correspondientes.</t>
  </si>
  <si>
    <t>*Toma decisiones administartivas erradas.
*Posible investigacion penal y disciplinaria.
*Accion de Repeticion contra el funcionario que decide
*Afectacion imagen institucional</t>
  </si>
  <si>
    <t>*Instrucciones técnicas del jefe inmediato para adelantar las  actuaciones jurídicas 
*Autonomía del grupo profesional de la Direccion Jurídica</t>
  </si>
  <si>
    <t>01-02-2018 al 30-01-2019</t>
  </si>
  <si>
    <t xml:space="preserve">El Director Jurídico hacer la revisión y corrección, respetando el criterio técnico del equipo de trabajo </t>
  </si>
  <si>
    <t>Correos internos</t>
  </si>
  <si>
    <t>El jefe inmediato verifica trimestralmente, que las actuaciones jurídicas de mayor impacto, se han adelantado con independencia e imparcialidad</t>
  </si>
  <si>
    <t>No garantizar el derecho de contradicción o defensa al presunto disciplinado.</t>
  </si>
  <si>
    <t>Falta de aplicación del debido proceso en el ejercicio del control disciplinario.</t>
  </si>
  <si>
    <t>Afectación del derecho laboral del sancionado.
Demanda del fallo sancionatorio
Contrademanda en caso de demostrarse dolo del funcionario que emite el fallo.</t>
  </si>
  <si>
    <t>El jefe inmediato verifica que se cumpla el debido proceso en cada una de las etapas previstas para el respectivo proceso</t>
  </si>
  <si>
    <t>Capacitación a los funcionarios encargados del procedimiento administrativo, contencioso administrativo, disciplinario y cobro persuasivo</t>
  </si>
  <si>
    <t>Registros de asistencia</t>
  </si>
  <si>
    <t>El jefe inmediato revisa trimestralmente que en los diferentes procedimientos a cargo de la Dirección Jurídica, se cumpla el debido proceso</t>
  </si>
  <si>
    <t>10- Anales y Publicaciones
Relatoría</t>
  </si>
  <si>
    <t>Publicar los  Proyectos de Acuerdo,  Acuerdos y  resoluciones en la red interna del Concejo. Transcribir las actas que son emitidas por el Concejo de Bogotá en las sesiones.</t>
  </si>
  <si>
    <t>Secretaría General</t>
  </si>
  <si>
    <t>Inconsistencias en la fidelidad de contenido y formato de estilo ocasionado por la contratación de servcios externa para la trascripción literal de actas</t>
  </si>
  <si>
    <t>Alterar suprimir, omitir o variar la fidelidad del contenido de los debates en cualquier forma en la trascripción de las actas  .</t>
  </si>
  <si>
    <t xml:space="preserve">Incurrir en procesos disciplinarios y penales por adulteración en la fidelidad del contenido en documento público </t>
  </si>
  <si>
    <t>Acta de entrega, sonido digital,  terminos de referencia del contrato, aplicación Resolución 0024 del 2010, "por el cual se adopta el manual de estilo para trascripción de actas", Reglamento Interno del Concejo de Bogotá y demas Normas concordantes</t>
  </si>
  <si>
    <t>Planes de Contingencia</t>
  </si>
  <si>
    <t>Informe mensual desriptivo con fecha sesión o comisión, número de acta tiempo de duración de la grabación y total de paginas de documentos impreso</t>
  </si>
  <si>
    <t>Archivo digital del sonido archivo digital de la transcripción y usuario de sistemas y documento impreso</t>
  </si>
  <si>
    <t>Permanente</t>
  </si>
  <si>
    <t>Posibles demandas de nulidad.
Proceso Disciplinario
Demandas de tipo fiscal</t>
  </si>
  <si>
    <t>Eliminar, omitir información en la publicación de los textos aprobados en las Comisiones o Plenarias de los Proyectos de Acuerdo.</t>
  </si>
  <si>
    <t>No Publicar o publicar parcialmente el contenido de los Proyectos de Acuerdo o resoluciones.</t>
  </si>
  <si>
    <t>Revisión periódica por parte de los funcionaros responsables del proceso de gestión normativa.</t>
  </si>
  <si>
    <t>El Secretario General, supervisa que la revisión periódica de las publicaciones se realice oportunamente.</t>
  </si>
  <si>
    <t>Publicación en la Red Interna y archivo digital.</t>
  </si>
  <si>
    <t>Secretaria general Dirección Financiera y Dirección Juriidica</t>
  </si>
  <si>
    <t>11- Gestión
Recursos Físicos</t>
  </si>
  <si>
    <t>Mantener en óptimas condiciones la funcionalidad de la infraestructura, equipos eléctricos y electrónicos, así como prestar el servicio de aseo,  cafetería y limpieza de las instalaciones y garantizar de manera permanente la movilidad de los Concejales, y Directivos de la Entidad.</t>
  </si>
  <si>
    <t xml:space="preserve"> Fallas en los sistemas de vigilancia o seguridad
Desorganización o descuido por parte de los funcionarios encargados de almacenar los bienes en la bodega o en las dependencias</t>
  </si>
  <si>
    <t>Recibir y almacenar los bienes y/o elementos de la Corporación</t>
  </si>
  <si>
    <t>Ocasionaria riesgos muy altos por las posibles perdidas de los equipos y herramientas asi como la seguridad del los honorables Concejales</t>
  </si>
  <si>
    <t>Se realiza la revisión permanentes de las camaras de monitoreo de vigilancia y el scanner, la empresa de vigilancia tiene el personal para su respectivo control quien reporta cual anomalia que se presente.</t>
  </si>
  <si>
    <t>4 veces al año</t>
  </si>
  <si>
    <t>La vigilancia solicita la autorizacon del ingreso de los visitantes, existen camaraas de vigilancia para los controles, se lleva por parte de la vigilancia un libro de minutas</t>
  </si>
  <si>
    <t>Registro de minutas y los BACKUP,</t>
  </si>
  <si>
    <t>trimestral</t>
  </si>
  <si>
    <t>La revisión la revisa el mayor de la vigilancia  y cada vez que lo solicita la adción</t>
  </si>
  <si>
    <t>Mayor de la vigilancia y Mantenimiento</t>
  </si>
  <si>
    <t>Complicidad de funcionarios para realizar actividades de fraude y/o corrupción, por debilidades en la seguridad física</t>
  </si>
  <si>
    <t>Hurto o daño intencional de activos y/o elementos de la Corporación</t>
  </si>
  <si>
    <t>Pérdida de información y de elementos de la corporación</t>
  </si>
  <si>
    <t>Las camaras se encuentran distribuidos en los puntos estratégicos donde se hace la revisión de los lelemento de entradas y salidas de la corporación</t>
  </si>
  <si>
    <t>1 vez al año</t>
  </si>
  <si>
    <t>Información a los entes de Control</t>
  </si>
  <si>
    <t>Oficiós donde se informa la novedad presentada</t>
  </si>
  <si>
    <t>permanente</t>
  </si>
  <si>
    <t>Esto hace parte de la Secretaria de hacienda quien realiza el inventario del concejo</t>
  </si>
  <si>
    <t>La Secretaria de Hacienda</t>
  </si>
  <si>
    <t xml:space="preserve">Desarrollar, implementar, administrar, renovar, mantener  y soportar la infraestructura tecnológica del Concejo, directamente o a través de terceros para fortalecer la gestión institucional. </t>
  </si>
  <si>
    <t>Sistemas y Seguridad de la Información</t>
  </si>
  <si>
    <t>Por falta de personal se  concentra la Información de determinadas actividades o procesos en una sola persona.</t>
  </si>
  <si>
    <t xml:space="preserve">Perdida o manipulacion de la información. </t>
  </si>
  <si>
    <t xml:space="preserve">Pérdida o manipulación de Información.
Generación de Reprocesos y desgaste Administrativo.
Desiciones herraticas. 
Afectación clima laboral.
</t>
  </si>
  <si>
    <t>Asignación de roles  o segregación de funciones en el Proceso de Sistemas y seguridad de la Información una vez se cuente con el personal.
Firma del Acuerdo de Confidencialidad y Aceptación de Políticas de Seguridad.</t>
  </si>
  <si>
    <t xml:space="preserve">Solicitar mediante memorando a la Dirección Administrativa,  la contratación de personal.
</t>
  </si>
  <si>
    <t>Memorando de solicitud.</t>
  </si>
  <si>
    <t xml:space="preserve">Se han proyectado memorandos hacia la dirección administrativa solicitando personal profesional para apoyar al proceso de Sistemas, los cuales ya han tenido respuesta dado que actualmente se cuenta con dos contratistas. </t>
  </si>
  <si>
    <t>Deficiencias en la contratación que permita  contar con sistemas, equipos y sofware que ayuden a garantizar el correcto funcionamiento de la infraestructura informática.
usuarios que no tengan los conocimientos o medidas de seguridad. 
Sistemas de Información susceptibles de manipulación o adulteración por parte de terceros o externos.</t>
  </si>
  <si>
    <t xml:space="preserve">Ataques informaticos, pérdida, manipulación o adulteración  de información. </t>
  </si>
  <si>
    <t xml:space="preserve">Pérdida o manipulación de la Información de Información.
Generación de Reprocesos y desgaste Administrativo.
Pérdida de imagen y credibilidad institucional.
Sanciones Legales.
</t>
  </si>
  <si>
    <t>Mantener contratación para el soporte tecnico y actualización de la plataforma e infraetructura tecnológica del Concejo de Bogotá D.C.
Contar con capacitaciones permanentes para el personal que gestione y administre dichas plataformas.
'Sensibilización en cuanto a seguridad de la información a todo el personal de la Entidad.
Aseguramiento del Sistema de Información a traves del establecimiento e  implementación de politicas de seguridad.</t>
  </si>
  <si>
    <t xml:space="preserve">Realizar periódicamente los mantenimientos preventivos y correctivos de la plataforma informática y de esta manera garantizar la solicitud y adquisición de los mismos. 
'Por lo menos una vez al año realizar campaña de sensibilización de seguridad de la información a traves de convenios con instituciones especializadas.
Administración y gestión de la plataforma tecnologica a tra ves de el personal especiaizado ejecutando las politicas de seguridad de la información establecidas en la entidad. </t>
  </si>
  <si>
    <t>Ficha técnica para la contratación.
'Memorando de convocatorias a las sensibilización.
Listado de asistencia a las jornadas de sensibilización.</t>
  </si>
  <si>
    <t>Anualmente se  proyectan  las necesidades de contratación y se realizan las respectivas fichas técnicas y solicitudes a los proveedores para ejecutar los mantenimientos que requiere la plataforma tecnologica de la corporación 
En las fichas tecnicas se incluye la solicitud de capacitaciones para loas administradores de las plataformas, donde se han realizado cinco en el transcurso del año 2018, cuatro en modalidad de transferencia de conocimiento y una en modalidad de curso especializado
Se solicito apoyo al grupo csirt de la policia nacional para  realizar campañas de sensibilizacion de seguridad de la información mediante conferencias</t>
  </si>
  <si>
    <t>Intereses particulares.</t>
  </si>
  <si>
    <t>Manipulación de las grabacioes de las sesiones  al omitir intervenciones por solicitud de terceros.</t>
  </si>
  <si>
    <t xml:space="preserve">
Sanciones disciplinarias o penales
Pérdida de credibilidad institucional.
Percepción negativa de la ciudadanía frente a la entidad.
Posibles investigaciones de los demas entes de control.</t>
  </si>
  <si>
    <t>Firma del Acuerdo de Confidencialidad y Aceptación de Políticas de Seguridad.
Sensibilización impartida a los técnicos y personal que opera en las cabinas de grabación del recinto del Concejo de Bogotá, en cuanto a las concecuencias que acarrearía la comisión de la manipulación de las grabaciones.</t>
  </si>
  <si>
    <t>Mínimo una  vez al año realizar sensibilización a los técnicos y personal que opera en las cabinas de grabación del recinto del Concejo de Bogotá, en cuanto a las concecuencias que acarrearía la   manipulación indebida de las grabaciones.
 Firma del Acuerdo de confidencialidad al momento de ser contratado par laborar en el Concejo de Bogotá D.C.</t>
  </si>
  <si>
    <t>Memorando de convocatorias a las sensibilización.
Listado de asistencia a las jornadas de sensibilización.
Acuerdo de confidencialidad firmado.</t>
  </si>
  <si>
    <t xml:space="preserve">Para el mes de  noviembre se tiene proyectado realizar  una charla de sensibilización a los técnicos y personal que opera en las cabinas de grabación del recinto del Concejo de Bogotá, en cuanto a las concecuencias que acarrearía la   manipulación indebida de las grabaciones.
Validar que los  tecnicos y personas que opera en las cabinas de grabación del recinto del Concejo de Bogotá hayan firmado los acuerdos de confidencialidad y aceptación de politicas de seguridad de la información </t>
  </si>
  <si>
    <t>Claves inseguras o divulgación de las mismas a terceros.</t>
  </si>
  <si>
    <t>Uso de claves de usuarios para perdida, manipulación o adulteración de la información</t>
  </si>
  <si>
    <t>Pérdida o manipulación de Información.
Generación de Reprocesos y desgaste Administrativo.
Afectación clima laboral.
Sanciones disciplinarias.
Sanciones legales.</t>
  </si>
  <si>
    <t xml:space="preserve">Sensibilización en cuanto a seguridad de la información a todo el personal de la Entidad.
Establecimiento de políticas de contraseñas seguras.
</t>
  </si>
  <si>
    <t>Por lo menos una vez al año realizar campaña de sensibilización de seguridad de la información a traves de convenios con instituciones especializadas.
Divulgación de las políticas de seguridad al interior de la entidad.</t>
  </si>
  <si>
    <t>Memorando de convocatorias a las sensibilización.
Listado de asistencia a las jornadas de sensibilización.</t>
  </si>
  <si>
    <t>Se solicito apoyo al grupo csirt de la policia nacional para  realizar campañas de sensibilizacion de seguridad de la información mediante conferencias
Se tramito la publicación  de la politica de seguridad de la información de la entidad   en la intranet
Constantemente se  comparten tips  y alertas de seguridad de la información a los usuarios mediante correo electronico</t>
  </si>
  <si>
    <t>13- Gestión Documental</t>
  </si>
  <si>
    <t>Organizar  y Controlar las actividades  administrativas y técnicas  tendientes a la planificación, manejo y organización de la documentación producida y recibida por los procesos, desde su origen hasta su destino final, con el objeto de facilitar su utilización y conservación.</t>
  </si>
  <si>
    <t>Secretaria General
Biblioteca</t>
  </si>
  <si>
    <t>Mutilación,  hurto, robo o perdida de folios o de expedientes con el fin de favorecer intereses personales.</t>
  </si>
  <si>
    <t>En el trámite de expediente puede presentarse bien sea el hurto, robo o pérdida de expedientes completos o la mutilación de folios, lo cual podría entorpecer la disponibilidad, veracidad y exactitud de la información.</t>
  </si>
  <si>
    <r>
      <rPr>
        <sz val="8"/>
        <color theme="1"/>
        <rFont val="Arial"/>
        <family val="2"/>
      </rPr>
      <t>Sanción Disciplinaria'</t>
    </r>
  </si>
  <si>
    <t xml:space="preserve">Revisar que los expedientes consultados sean devueltos y ubicados en su lugar correspondiente </t>
  </si>
  <si>
    <t xml:space="preserve">Permanente </t>
  </si>
  <si>
    <t xml:space="preserve">Mmantener actualizados los inventarios  y mantener los expedientes organizados </t>
  </si>
  <si>
    <t>Contolres de consulta y péstamo (Ficha de consulta y péstamo de Documento)</t>
  </si>
  <si>
    <t xml:space="preserve">Elaboarar la ficha de consulta .
Advertencia al usuario que son expedientes solo para consulta </t>
  </si>
  <si>
    <t>Secretaria General
Archivo y Biblioteca</t>
  </si>
  <si>
    <t>Manejo Eficiente de los Recursos, Cesantías, Bonos Pensionales</t>
  </si>
  <si>
    <t>Dirección
Financiera</t>
  </si>
  <si>
    <t>Los jefes, directores y Concejales no informan las incapacidades de sus funcionarios al proceso de gestión financiera.
No se tiene conocimiento del total de días que llevan las incapacidades.</t>
  </si>
  <si>
    <t>'No se incluyen las incapacidades por enfermedad general o de tipo Profesional a los aplicativos PERNO y Aportes en linea, generando que no se pueda recuperar el dinero ante la EPS del 66,4%</t>
  </si>
  <si>
    <t xml:space="preserve">No se puede hacer el recobro a las EPS Y ARL
Detrimento patrimonial para la Corporación
Incapacidades mayores a 90 días que no son debidamente tramitadas </t>
  </si>
  <si>
    <t>Preventivos: Enviar circular semestralmente a todos los procesos de la Corporación.</t>
  </si>
  <si>
    <t xml:space="preserve">Mensual  </t>
  </si>
  <si>
    <t>Se realizan ciculares periódicas, solicitando a los jefes y responsables de los procesos  la entrega de las incapacidades de los funcionarios a su cargo.</t>
  </si>
  <si>
    <t>Archivo de nómina</t>
  </si>
  <si>
    <t>Realizar circulares periódicas recordando la obligatoriedad  de radicar las incapacidades al proceso de gestión financiera dentro de  los tres días siguientes  a la expedición de la incapacidad y sensibilizar el instructivo de incapacidades a todos los procesos de la Corporación.</t>
  </si>
  <si>
    <t>Director Financiero
Procedimiento nómina
Jefes de procesos y Concejales</t>
  </si>
  <si>
    <t>Ausencia de controles efectivos para identificar incapacidades iguales o superiores a noventa (90) días.</t>
  </si>
  <si>
    <t xml:space="preserve">No gestionar oportunamente incpacidades mayores a 90 días ante las entidades pertinentes  </t>
  </si>
  <si>
    <t>Detrimento patrimonial para la Corporación ya que se le sigue cancelando a los funcionarios.
Posible apertura de proceso disciplinario al encargado del proceso.</t>
  </si>
  <si>
    <t>Preventivos: Actualizar constantemente la base de datos de la incapacidades.
Verificar el cumplimiento de los lineamientos establecidos para incapacidades.</t>
  </si>
  <si>
    <t>mensual</t>
  </si>
  <si>
    <t>Informar oportunamente a la alta dirección.</t>
  </si>
  <si>
    <t>semestral</t>
  </si>
  <si>
    <t>Diseñar base de datos de las incapacidades para tener control del total de días.
Diseñar políticas o linemamientos claros para gestionar estos casos.</t>
  </si>
  <si>
    <t>Director Financiero
Procedimiento nómina
Responsables de Procesos</t>
  </si>
  <si>
    <t>Expedir RA, OP sin que medie la respectiva solicitud de pago por parte de la Direción Financiera</t>
  </si>
  <si>
    <t>Se giren dineros para pagos sin justificación.</t>
  </si>
  <si>
    <t>Se generan anulaciones continuas de R.A., para permitir liberar los dineros.</t>
  </si>
  <si>
    <t>Preventivo: No girar pagos sin que medie el respectivo soporte de solicitud de pagos a terceros.</t>
  </si>
  <si>
    <t>Validar la información en detalle del proceso de generación del archivo plano, mitigando la posibilidad de un error.</t>
  </si>
  <si>
    <t>Archivos planos de nómina.</t>
  </si>
  <si>
    <t>Funcionario responsable de la elaboración del archivo plano, revise y verifique antes de enviar la información a presupuesto.</t>
  </si>
  <si>
    <t>Responsable del Procedimiento de Presupuesto.</t>
  </si>
  <si>
    <t>Incumplimiento de las guía de supervisión contractual</t>
  </si>
  <si>
    <t>Inadecuada ejecución contractual</t>
  </si>
  <si>
    <t>Incurrir en procesos de responsabilidad fiscal, y/o disciplinaria</t>
  </si>
  <si>
    <t>Preventivo: Cumplimiento de la Res. 0671 del 29 de noviembre de 2017 por parte de los Funcionarios que han sido designados como supervisores de los contratos de la Corporación.</t>
  </si>
  <si>
    <t>Realizar mesa de trabajo trimestral con los supervisores para corrobar el estado de ejecución de los contratos de la Corporación.</t>
  </si>
  <si>
    <t>Informes de supervisión
Actas de de reunión de supervisores.</t>
  </si>
  <si>
    <t>Apoyarse en profesionales y personal idóneo para verificar la efectiva ejecución de las obligaciones contractuales y contar con el apoyo a la supervisión por parte de los líderes del proceso y procedimiento respectivo.</t>
  </si>
  <si>
    <t>Líder Procedimiento Gestión Fondo Cuenta.
Director Financiero.</t>
  </si>
  <si>
    <t>15- Evaluación Independiente</t>
  </si>
  <si>
    <t>Evaluar en forma independiente la gestión del SIG a través de las auditorias internas, el cumplimiento de las normas, planes, proyectos, programas y procesos, realizar el seguimiento, verificación y evaluación de las actuaciones institucionales, con el fin de promover el mejoramiento continuo de la gestión de la Entidad. Asesorar a la Mesa Directiva en los diferentes temas relacionados con el Sistema de Control Interno y  presentar los informes de evaluación y seguimiento de los procesos, así  como los informes a entes externos en cumplimiento de la normas constitucionales y legales en desarrollo de sus funciones.</t>
  </si>
  <si>
    <t>Oficina de
Control Interno</t>
  </si>
  <si>
    <t>Manipulación indebida de los registros de auditoría para favorecer a terceros.</t>
  </si>
  <si>
    <t>Conflicto de intereses</t>
  </si>
  <si>
    <t>Sanciones disciplinarias, fiscales y penales.</t>
  </si>
  <si>
    <t>Fortalecer en todos los funcionarios llas normas legales frente a la aplicación de conflictos de interés.</t>
  </si>
  <si>
    <t>Recomendaciones de sensibilización a los  funcionarios sobre conflictos de interés.</t>
  </si>
  <si>
    <t>Informes frente a las recomendaciones sobre conflicto de interés</t>
  </si>
  <si>
    <t>Observaciones y recomendaciones sobre el tema</t>
  </si>
  <si>
    <t>Jefe de Oficina de Control Interno y funcionarios del proceso</t>
  </si>
  <si>
    <t>Presión a los auditores para el no reporte de irregularidades.</t>
  </si>
  <si>
    <t>Presentar en los informes información imprecisa e incompleta a los entes externos</t>
  </si>
  <si>
    <t>Sanciones disciplinarias</t>
  </si>
  <si>
    <t>En mesa de trabajo revisar la información obtenida de la auditoría realizada por parte del equipo auditor y el jefe de control interno.</t>
  </si>
  <si>
    <t>Entrega del informe preliminar de auditoría al auditado, para que éste presente las objecciones que dierón  lugar a loas no conformidades en la auditoría</t>
  </si>
  <si>
    <t xml:space="preserve">Informe preliminar </t>
  </si>
  <si>
    <t>Revisar el informe de objecciones por el grupo auditor y el jefe de control interno</t>
  </si>
  <si>
    <t>Los conflictos de interés frente al auditor y el proceso auditado.</t>
  </si>
  <si>
    <t>Tráfico de influencias en las auditorías.</t>
  </si>
  <si>
    <t xml:space="preserve">Designación del auditor por parte del Jefe de la Oficina de Control Interno y de otra parte solicitar otro auditor en formación de la misma entidad..
</t>
  </si>
  <si>
    <t xml:space="preserve">Rotación de los auditores entre los diferentes procesos </t>
  </si>
  <si>
    <t>Plan de Auditor</t>
  </si>
  <si>
    <t>Realizar control y seguimiento de la información suministrada</t>
  </si>
  <si>
    <t xml:space="preserve">Zona de Riesgo de Corrupción: </t>
  </si>
  <si>
    <t>Actualizar la polìtica de administración de riesgo de la Corporación</t>
  </si>
  <si>
    <t>Mesa Directiva
Oficina de Asesora de Planeación</t>
  </si>
  <si>
    <t>Politica de Administración del Riesgo actualizada</t>
  </si>
  <si>
    <t>Documento de politica de gestión del riesgo disponible red interna</t>
  </si>
  <si>
    <t>Adoptar la Guia de Administraciòn del Riesgo y actualizar la documentación del procedimiento de administración del riesgo</t>
  </si>
  <si>
    <t xml:space="preserve">Documentos actualizados </t>
  </si>
  <si>
    <t xml:space="preserve">Documentos publicados en la red interna </t>
  </si>
  <si>
    <t>Socializar la politica y la documentación actualizada de gestión del riesgo</t>
  </si>
  <si>
    <t>Actas de socialización</t>
  </si>
  <si>
    <t>Actualizar matriz de riesgos de corrupción</t>
  </si>
  <si>
    <t>Todos los procesos</t>
  </si>
  <si>
    <t>Mapa de riesgos de corrupción actualizado</t>
  </si>
  <si>
    <t>Mapa de riesgos de corrupción públicado en la pàgina web y red interna</t>
  </si>
  <si>
    <t>Divulgar mapas de riesgos de corrupción</t>
  </si>
  <si>
    <t>No. Actividades de divulgación</t>
  </si>
  <si>
    <t>Registros de divulgación</t>
  </si>
  <si>
    <t xml:space="preserve">Seguimiento cuatrimestral </t>
  </si>
  <si>
    <t>Reporte de los 03 seguimientos cuatrimestrales</t>
  </si>
  <si>
    <t>Realizar monitoreo al Mapa de Riesgos de Corrupción</t>
  </si>
  <si>
    <t>Evaluar la gestión del riesgo en la Corporación</t>
  </si>
  <si>
    <t>Oficina de Control Interno</t>
  </si>
  <si>
    <t>Informe de evaluación anual</t>
  </si>
  <si>
    <t>Evaluación anual</t>
  </si>
  <si>
    <t>Todos los procesos
Oficina Asesora de Planeación</t>
  </si>
  <si>
    <t>(ii) Nota: “Las entidades de la Administración Pública nacional y territorial deberán elaborar anualmente una estrategia de Rendición de Cuentas, cumpliendo con los lineamientos de Rendición de Cuentas establecidas en el artículo la Ley 1757 de 2015, la cual deberá ser incluida en el Plan Anticorrupción y de Atención a los Ciudadanos de acuerdo con lo establecido en los artículos 73 y 74 de la Ley 1474 de 2011 (Estatuto Anticorrupción). Para el caso de las Corporaciones Públicas la estrategia es el equivalente al plan de rendición de cuentas establecido en la Ley 1757 de 2015”.</t>
  </si>
  <si>
    <t xml:space="preserve">(i) Nota: Mediante comunicación identificada con número 20145010005381 del 3 de febrero de 2014, la Dirección de Control Interno y Racionalización de trámites del Departamento Administrativo de la Función Pública indicó que, los Concejos municipales, como corporaciones político administrativas que no integran la rama ejecutiva del poder público, “no son receptoras de las normas antitrámites”. </t>
  </si>
  <si>
    <t>No aplica para la Corporación (i)</t>
  </si>
  <si>
    <t>Ejecutar el Plan de Rendición de cuentas (ii)</t>
  </si>
  <si>
    <t xml:space="preserve">Productos </t>
  </si>
  <si>
    <t>Manual de atención al ciudadano</t>
  </si>
  <si>
    <t>Documento publicado en la red interna</t>
  </si>
  <si>
    <t>Direcciòn Administrativa</t>
  </si>
  <si>
    <t>Informe semestral de Quejas, sugerencias y reclamos</t>
  </si>
  <si>
    <t>Documento públicado en la página web y red interna</t>
  </si>
  <si>
    <t>Documentos publicados en la pagina web</t>
  </si>
  <si>
    <t>Código de Integridad del Concejo de Bogotá D.C., actualizado y socializado</t>
  </si>
  <si>
    <t>6. Iniciativas Adicionales- Código de Integridad</t>
  </si>
  <si>
    <t>Oficina Asesora de Planeación (Consolidar)
Oficina Asesora de Comunicaciones (Divulgar)</t>
  </si>
  <si>
    <t>Diseñar y expedir la Política de Servicio a la Ciudadanía del Concejo de Bogotá D.C.</t>
  </si>
  <si>
    <t>Elaborar, adoptar y socializar un Manual de Atención a la Ciudadanía.</t>
  </si>
  <si>
    <t>Socializar la reglamentación del trámite de los derechos de petición, dirigidos a la Corporación</t>
  </si>
  <si>
    <t>Registros de asistencia a socialización</t>
  </si>
  <si>
    <t>Rendir a la Mesa Directiva un informe semestral sobre el tramite de las quejas, sugerencias y reclamos de la ciudadania (Ley 1474 de 2011, art.76); y comunicarlo a toda la Corporación</t>
  </si>
  <si>
    <t>Actualizar periódicamente la información mínima obligatoria publicada en el botón de transparencia de la página web de la Corporación, en cumplimiento de lo dispuesto en la Ley 1712 de 2014, el Decreto 103 de 2015</t>
  </si>
  <si>
    <t>Mesa Directiva
Directores, Secretarios y Subsecretarios y Jefes de Oficina</t>
  </si>
  <si>
    <t>Actualizar la informaciòn en los meses de abril, julio, octubre de 2019 y enero de 2020</t>
  </si>
  <si>
    <t>Ejecutar las actividades del compromiso 23° "Concejo Abierto de Bogotá D.C.", dentro del III Plan de Acción de la Alianza de Gobiernos Abiertos (AGA)</t>
  </si>
  <si>
    <t>Informes trimestrales de reporte de avances del compromiso 23° "CONCEJO ABIERTO DE BOGOTÁ D.C."</t>
  </si>
  <si>
    <t>Mesa Directiva
Proceso Talento Humano
Directores, Secretarios y Subsecretarios y Jefes de Oficina</t>
  </si>
  <si>
    <t xml:space="preserve">Lideres de Proceso (Jefes de dependencia)
Oficina Asesora de Planeación </t>
  </si>
  <si>
    <t>Mesa Directiva
Dirección Jurídica
Atención al Ciudadano</t>
  </si>
  <si>
    <t>Mesa Directiva
Dirección Jurídica - Atención al Ciudadano</t>
  </si>
  <si>
    <t>(Capacitaciones en servicio al ciudadano realizadas / capacitaciones en servicio al ciudadano previstas en el Plan Institucional de Capacitación)*100</t>
  </si>
  <si>
    <t>Registros de capacitación adelantados</t>
  </si>
  <si>
    <t>('No. Procesos socializados  / No. Procesos)*100</t>
  </si>
  <si>
    <t>('No. Actividades ejecutadas/No. Actividades Planeadas)*100</t>
  </si>
  <si>
    <t>Mecanismo de Verificación 
(Medio a través del cual se evidencia el cumplimiento de la actividad)</t>
  </si>
  <si>
    <t>Polìtica expedida</t>
  </si>
  <si>
    <t>Adoptar y socializar el Código de integridad de la Corporación</t>
  </si>
  <si>
    <t>Plan de acción de Integridad del Concejo de Bogotá D.C., formulado y aprobado</t>
  </si>
  <si>
    <t>Adelantar capacitaciones en temas relacionados con el mejoramiento del servicio del ciudadano, mediante capacitaciones incluidas en el Plan Institucional de Capacitación, con el fin de fortalecer las competencias de los servidores públicos</t>
  </si>
  <si>
    <t>Implementar medidas para prevenir la ocurrencia de hechos de corrupción, efectuar una rendición de cuentas participativa sobre la gestión desarrollada, mejorar la atención al ciudadano, afianzar una cultura de gestión transparente y de garantía al acceso a la información pública, y promover que todos los actos del Concejo de Bogotá D.C. y las actuaciones de sus funcionarios se ciñan a los valores institucionales.</t>
  </si>
  <si>
    <t>Definir mecanismos que contribuyan a afianzar la cultura de servicio al ciudadano en los empleados públicos de la Corporación y fortalecer los canales de atención, de acuerdo con los planes institucionales.</t>
  </si>
  <si>
    <t>Diseñar, implementar y socializar instrumentos que permitan una gestión transparente y  garanticen el acceso a la información pública institucional</t>
  </si>
  <si>
    <t xml:space="preserve">Dar a conocer los resultados de la gestión adelantada por los servidores públicos de la Corporación, con el propósito de visibilizarla y fortalecer el control social </t>
  </si>
  <si>
    <t>Motivar una ética pública institucional, frente a la responsabilidad individual y colectiva en el cuidado de lo público y la ejecución de acciones que pueden constituir fuente de corrupción en el Concejo de Bogotá D.C.</t>
  </si>
  <si>
    <t>Identificar y controlar los posibles hechos generadores de corrupción, determinando los riesgos, causas, consecuencias y estableciendo las medidas orientadas a controlarlos</t>
  </si>
  <si>
    <t>4. Mecanismos para mejorar la atención al ciudadano</t>
  </si>
  <si>
    <t>3. Rendición de cuentas</t>
  </si>
  <si>
    <t>2. Racionalización de trámites</t>
  </si>
  <si>
    <t>1. Gestión del Riesgo de Corrupción - Mapa de Riesgos de Corrupción</t>
  </si>
  <si>
    <t>5. Mecanismos para la Transparencia y el Acceso a la Información.</t>
  </si>
  <si>
    <t>Política de Integridad del Concejo de Bogotá D.C., actualizado y socializado</t>
  </si>
  <si>
    <t>Adoptar y socializar la polìtica de integridad de la Corporación</t>
  </si>
  <si>
    <t>Documentos publicados en la pagina web
Registros de socialización</t>
  </si>
  <si>
    <r>
      <t>Formular y socializar el Plan de gestión de Integridad del Concejo de Bogotá D.C.,</t>
    </r>
    <r>
      <rPr>
        <b/>
        <sz val="10"/>
        <rFont val="Arial"/>
        <family val="2"/>
      </rPr>
      <t xml:space="preserve"> </t>
    </r>
    <r>
      <rPr>
        <sz val="10"/>
        <rFont val="Arial"/>
        <family val="2"/>
      </rPr>
      <t xml:space="preserve">para generar conciencia, sobre las buenas prácticas en la gestión pública. </t>
    </r>
  </si>
  <si>
    <t>MAPA DE RIESGOS DE CORRUPCIÓN</t>
  </si>
  <si>
    <t>Descripción / Análisis del Avance</t>
  </si>
  <si>
    <t>Medio de Verificacion entregables</t>
  </si>
  <si>
    <t xml:space="preserve">1ER SEGUIMIENTO </t>
  </si>
  <si>
    <t>PLAN ANTICORRUPCIÓN Y ATENCIÓN AL CIUDADANO 2019</t>
  </si>
  <si>
    <t>RESOLUCIÓN No. 067 del 25 de Enero de 2019 - Anexo No. 10
'PLAN ANTICORRUPCIÓN Y ATENCION AL CIUDADANO 2019</t>
  </si>
  <si>
    <t>Meta del 1er Cuatrimestre</t>
  </si>
  <si>
    <t xml:space="preserve">Avance 1er Cuatrimestre </t>
  </si>
  <si>
    <t>15/05/2019
15/09/2019
15/12/2019</t>
  </si>
  <si>
    <t>5/07/2019
15/12/2019</t>
  </si>
  <si>
    <t>30-04-2019
30-08-2019
30-12-2019</t>
  </si>
  <si>
    <t>29-06-2019 al 30-01-2020</t>
  </si>
  <si>
    <t>15/04/19
15/07/19
15/10/19
30/12/19</t>
  </si>
  <si>
    <t xml:space="preserve">Secretario General
Subsecretarios de Comisiones
</t>
  </si>
  <si>
    <t>15/04/2019
15/07/2019
15/10/2019
15/12/2019</t>
  </si>
  <si>
    <t>N/A</t>
  </si>
  <si>
    <t xml:space="preserve">El 15/03/2019 fue actualizado y aprobada la V8 del Procedimiento de Administración de Riesgos GMC-PR-08 y se incorpora como documento externo aplicable  la Guia de Administración del Riesgo del DAFP </t>
  </si>
  <si>
    <t>Procedimiento vigente disponible para consulta en la red interna, carpeta PLANEACION SIG</t>
  </si>
  <si>
    <t xml:space="preserve">En reunión realizada el 29/01/2019 con los Gestores de Proceso, se realizò la construcción del Plan Anticorrupción y de Atenciòn al Ciudadano para la vigencia 2019 y la revisión del Mapa de Riesgos de Corrupción. </t>
  </si>
  <si>
    <t xml:space="preserve">Anexo 10 Plan Anticorrupción y de Atención al Ciudadano y Mapa de Riesgos de Corrupción </t>
  </si>
  <si>
    <t xml:space="preserve">Avance 1er Cuatrienio </t>
  </si>
  <si>
    <t xml:space="preserve">Se efectuó la publicación del Plan Anticorrupciòn y Atenciòn al Ciudadano en la página web de la corporación </t>
  </si>
  <si>
    <t>Página web (Memorando 2019IE6651 DEL 09/05/2019)</t>
  </si>
  <si>
    <t>A la fecha el riesgo no se ha materializado. Se está trabajando en la actualización del procedimiento de Consulta y préstamo de documentos de archivo y de los formatos asociados a este, para fortalecer los controles del riesgo.</t>
  </si>
  <si>
    <t xml:space="preserve">Fueron verificados los riesgos y estos se mantienen y se continua aplicando las acciones de mitigación del riesgo. </t>
  </si>
  <si>
    <t>Indicador % Avance</t>
  </si>
  <si>
    <t>Se socializó con cada uno de los auditores la guía de la Función Pública frente  al Conflicto de Intereses en la auditoria, con el ánimo de sensibilizar a los auditores frente a esta posible situación; la cual en desarrollo de las auditorias no se ha realizado.</t>
  </si>
  <si>
    <t>Para la Auditoria Interna al proceso de Sistemas y Seguridad de la Información, se presentó el informe preliminar con los responsables del proceso</t>
  </si>
  <si>
    <t>Teniendo en cuenta que el equipo auditor llego a finales del año 2018, obligatoriamente se rotaron los auditores para los procesos a auditar.</t>
  </si>
  <si>
    <t>Durante el primer cuatrimestre no se materializó el riesgo de perdida de información por corrupción.
Al 01 de abril de completo el equipo de trabajo para el proceso de Sistemas y Seguridad de la Información mediante la convocatoria 431 de 2016 adelantada por la CNSC, con lo cual se mejora la asignación de roles  y segregación de funciones en el Proceso</t>
  </si>
  <si>
    <t>Durante el primer cuatrimestre no se materializó el riesgo, se han gestionado con los proveedores los mantenimientos de las plataformas, se realizó en el mes de abril una sensibilización en seguridad de la información.</t>
  </si>
  <si>
    <t>'Durante el primer cuatrimestre no se materializó el riesgo, se realizó en el mes de abril una sensibilización en seguridad de la información.</t>
  </si>
  <si>
    <t>Durante el primer cuatrimestre no se materializó el riesgo, se ha firmado el acuerdo de confidencialidad por parte del personal viculado al proceso de Sistemas y Seguridad de la Información</t>
  </si>
  <si>
    <t>Se esta trabajando en la actualización de los procedimientos</t>
  </si>
  <si>
    <t xml:space="preserve">Se implementó una hoja en excel para el registro y control de las incapacidades y el tramite de recobro. </t>
  </si>
  <si>
    <t>Se viene vericando la información para la generación de los RA, previa autorizacion del ordenador del gasto y/o Director Financiero</t>
  </si>
  <si>
    <t xml:space="preserve">Se realizó el 09 de abril de 2019, reunión con el liderazgo de la Dirección Financiera - Fondo Cuenta con los supervisores de los contratos en ejecución y se verificó el estado de los mismos y se dieron recomendaciones. </t>
  </si>
  <si>
    <t>Con corte 09/05/2019, las siguientes dependencias han reportado el monitoreo de sus riesgos: 
-Oficina Asesora de Comunicaciones (Memorando 2019IE6651 del 09/05/2019
-Dirección Administrativa (Correo Electronico 07/05/2019)
-Dirección Financiera (Correo Electrónico del 09/05/2019)
-Dirección Jurídica (Correo Electrònico 10/05/2019)
-Oficina Asesora de Planeación 
-Oficina de Control Interno (Correo Electrónico 9/05/2019)</t>
  </si>
  <si>
    <t>Red interna</t>
  </si>
  <si>
    <t>La Dirección Jurídica aún no ha dado cumplimiento a las actividades programadas, sin embargo, nos encontramos dentro de los términos pactados, por lo que no se ha incurrido en mora al respecto.</t>
  </si>
  <si>
    <t>En construcción</t>
  </si>
  <si>
    <t>No reporto</t>
  </si>
  <si>
    <t xml:space="preserve">Mediante Memorando 2019IE3939 del 14/03/2019 se solició a las diferentes dependencias actualizar la información de la página web y transparencia con ocasión de la medición del ITB. </t>
  </si>
  <si>
    <t>Red interna/Carpeta PLANEACIÓN SIG/Transparencia</t>
  </si>
  <si>
    <t>En acta del 2 de mayo de 2019 el Director Jurídico, junto con los profesionales del proceso de gestión jurídica, efectuó la verificación.</t>
  </si>
  <si>
    <t>En acta del 2 de mayo de 2019 el Director Jurídico, junto con los profesionales que intervienen en los procedimientos  disciplinario y de cobro persuasivo, efectuó la revisión.</t>
  </si>
  <si>
    <t>PLAN DE ACCIÓN DE RENDICIÓN DE CUENTAS -VIGENCIA 2019</t>
  </si>
  <si>
    <t>Objetivo: Informar, explicar y dar a conocer los resultados de la gestión del Concejo de Bogotá, de sus Bancadas y de los Concejales, con el fin de garantizar y orientar el cumplimiento de los principios de eficiencia, eficacia, probidad, publicidad y transparencia en el ejercicio de sus funciones. Lo anterior, con base en el artículo 2 del Acuerdo 688 de 2017.</t>
  </si>
  <si>
    <t>Subcomponente</t>
  </si>
  <si>
    <t>Actividades</t>
  </si>
  <si>
    <t>Meta o producto</t>
  </si>
  <si>
    <t xml:space="preserve">Responsable </t>
  </si>
  <si>
    <t>Mecanismo de Verificación (Medio a través del cual se evidencia el cumplimiento de la actividad)</t>
  </si>
  <si>
    <t>Fecha Máxima de ejecución
DD/MM/AAAA</t>
  </si>
  <si>
    <t>SEGUIMIENTO CUATRIMESTRE I (Enero -Abril)</t>
  </si>
  <si>
    <t>SEGUIMIENTO CUATRIMESTRE II (Mayo-Agosto)</t>
  </si>
  <si>
    <t>SEGUIMIENTO CUATRIMESTRE III (Septiembre -Diciembre)</t>
  </si>
  <si>
    <t>Avance</t>
  </si>
  <si>
    <t>Aprestamiento</t>
  </si>
  <si>
    <t>Realizar autodiagnóstico de la Rendición de cuentas del Concejo de Bogotá D.C. para verificar progreso de la Corporación en el tema.</t>
  </si>
  <si>
    <t>Diagnóstico de la Rendición de cuentas en el Concejo de Bogotá D.C. del ejercicio realizado a 31 de enero de 2019</t>
  </si>
  <si>
    <t>1 Documento (Diagnóstico de la rendición de cuentas para la rendición de cuentas aplicado)</t>
  </si>
  <si>
    <t>Equipo de trabajo de rendición de cuentas y visibilidad de la Gestión del Concejo de Bogotá D.C.</t>
  </si>
  <si>
    <t>Documento de diagnóstico aplicado, disponible en red interna 
Listados de asistencia del equipo de trabajo de rendición de cuentas</t>
  </si>
  <si>
    <t>Entre marzo 4 y abril 4, Equipo de trabajo de rendición de cuentas y visibilidad de la Gestión del Concejo de Bogotá D.C., realizó la calificación del autodiagnóstico,  obteniendo 83,7</t>
  </si>
  <si>
    <t xml:space="preserve">Red interna </t>
  </si>
  <si>
    <t>Calificación obtenida en la aplicación del diagnóstico</t>
  </si>
  <si>
    <t>Obtener una calificación mayor a 62.3</t>
  </si>
  <si>
    <t>Calificación obtenida en la aplicación del diagnóstico, disponible en red interna.</t>
  </si>
  <si>
    <t xml:space="preserve">Actualizar caracterización de partes interesadas estableciendo las necesidades de los grupos de valor en materia de información. </t>
  </si>
  <si>
    <t>Caracterización de partes interesadas</t>
  </si>
  <si>
    <t>Documento actualizado de Caracterización de partes interesadas</t>
  </si>
  <si>
    <t>Todos los procesos de la Corporación (Actualización)
Oficina Asesora de Planeación (Consolidación del Documento)</t>
  </si>
  <si>
    <t>Documento de caracterización de partes interesadas, disponible en red interna.</t>
  </si>
  <si>
    <t>Subcomponente 1
Información de calidad y en lenguaje comprensible</t>
  </si>
  <si>
    <t>Identificar, publicar y mantener de manera permanente, los temas, aspectos y contenido relevante que la entidad debe comunicar
teniendo en cuenta el manual de rendición de cuentas para el estado y la sección de transparencia y acceso a la información, en la página web del Concejo de Bogotá D.C., conforme a la normativa vigente.</t>
  </si>
  <si>
    <t>Ejercicios de actualización de la información en la página web durante la vigencia 2019</t>
  </si>
  <si>
    <t>(03) Tres actualizaciones en la vigencia (En los meses de abril, julio, octubre)</t>
  </si>
  <si>
    <t>Todos los Procesos de la Corporación suministran la información a publicar(Actualización de la información)
Web Master (actualiza la información página web) - (Sistemas y Oficina Asesora de Comunicaciones)</t>
  </si>
  <si>
    <t>Página web actualizada</t>
  </si>
  <si>
    <t>30 Abril
30 Julio
30 Octubre</t>
  </si>
  <si>
    <t>Visibilizar y mejorar el espacio virtual de rendición de cuentas</t>
  </si>
  <si>
    <t>Espacio virtual visible en la página web del Concejo de Bogotá D.C.</t>
  </si>
  <si>
    <t>Comité de página web (o el que lo reemplace) 
Oficina Asesora de Comunicaciones</t>
  </si>
  <si>
    <t>Página web con link o botón de rendición de cuentas actualizado</t>
  </si>
  <si>
    <t>Elaborar  y publicar el informe de rendición de cuentas de la gestión semestral en la página web del Concejo de Bogotá D.C. (Presidente del Concejo, Concejales, bancadas y comisiones)</t>
  </si>
  <si>
    <t>(Número de informes de rendición de cuentas semestrales presentados por HC/Número de HC activos)+ (Número de informes de rendición de cuentas semestrales presentados por Comisiones/Número de Comisiones) + (Número de informes de rendición de cuentas semestrales presentados por Bancadas/Número de Bancadas)*100</t>
  </si>
  <si>
    <t xml:space="preserve">100% de los Informes de rendición de cuentas de la gestión semestral publicados. </t>
  </si>
  <si>
    <t>Mesa Directiva, Bancadas, Honorables Concejales, Secretaría General, Comisiones Permanentes (Elaboración)
Oficina Asesora de Comunicaciones (publicación en la página web)
Secretaría General ( publicación en los Anales del Concejo)</t>
  </si>
  <si>
    <t>Informes de rendición de cuentas disponibles en página web</t>
  </si>
  <si>
    <t>30/06/2019 (primer semestre)
31/12/2019 (segundo semestre)</t>
  </si>
  <si>
    <t>Elaborar y publicar el informe de resultados de la gestión semestral consolidado de la Corporación Concejo de Bogotá en la página web institucional</t>
  </si>
  <si>
    <t>Número de informes de gestión institucional publicados en la página web institucional</t>
  </si>
  <si>
    <t>2 Informes de Gestión institucional publicados en página web</t>
  </si>
  <si>
    <t>Todos los procesos (Elaboración y reporte a la Oficina Asesora de Planeación) 
Oficina Asesora de Planeación (Consolidación del informe institucional a partir de los informes por procesos  y solicitud de publicación)</t>
  </si>
  <si>
    <t>Informes institucionales de gestión semestral disponibles en página web</t>
  </si>
  <si>
    <t>20/07/2019 (primer semestre)
20/01/2020 (segundo semestre)</t>
  </si>
  <si>
    <t xml:space="preserve">Difundir a través de redes sociales, página web y medios masivos, los contenidos publicados de la gestión de la entidad. </t>
  </si>
  <si>
    <t>Número de publicaciones de la Corporación, en web, redes sociales</t>
  </si>
  <si>
    <t xml:space="preserve">55 publicaciones </t>
  </si>
  <si>
    <t>Página web, pautas en medios masivos y redes sociales</t>
  </si>
  <si>
    <t>31/12/2019 (Se realiza de manera permanente)</t>
  </si>
  <si>
    <t>Preparar y ejecutar la Audiencia Pública de Rendición de Cuentas y visibilidad de la Gestión del Concejo de Bogotá D.C.</t>
  </si>
  <si>
    <t>Número de audiencias públicas de rendición de cuentas</t>
  </si>
  <si>
    <t>2 audiencias públicas</t>
  </si>
  <si>
    <t>Equipo Rendición de Cuentas
Secretaría General
Oficina Asesora de Comunicaciones</t>
  </si>
  <si>
    <t>Videos de las audiencias públicas</t>
  </si>
  <si>
    <t>31/07/2019
31/01/2020</t>
  </si>
  <si>
    <t>Subcomponente 2
Diálogo de doble vía con la ciudadanía y sus organizaciones</t>
  </si>
  <si>
    <t>Realizar visitas de campo a las diferentes zonas de Bogotá e indagar en la ciudadanía y/o grupos minoritarios, cuáles son sus inquietudes o dudas sobre el ejercicio de los concejales (según disponibilidad de recursos).</t>
  </si>
  <si>
    <t>(Número de salidas de campo realizadas/ Número de salidas de campo programadas)*100</t>
  </si>
  <si>
    <t xml:space="preserve">100% de las salidas de campo realizadas </t>
  </si>
  <si>
    <t>Comunicaciones oficiales o registros
Registro audiovisual de las visitas</t>
  </si>
  <si>
    <t>Promover espacios en el ejercicio del Control político, con los grupos de interés las Entidades Distritales  y la ciudadanía en general.</t>
  </si>
  <si>
    <t>No. Espacios promovidos y ejecutados</t>
  </si>
  <si>
    <t>3 Espacios promovidos y ejecutados</t>
  </si>
  <si>
    <t>Secretaría General , Comisiones permanentes (ejecución de espacios de control político)
y Oficina de Comunicaciones (Divulgar)</t>
  </si>
  <si>
    <t>Material audiovisual de la ejecución de espacios de control político y demás registros</t>
  </si>
  <si>
    <t>Dar respuesta a las preguntas que no se alcanzaron a responder a lo largo de la audiencia pública (dar trámite como derecho de petición)</t>
  </si>
  <si>
    <t>(Número de preguntas con respuesta definitiva/Número de preguntas no asbueltas en la audiencia pública de rendición de cuentas)*100</t>
  </si>
  <si>
    <t>100% de preguntas  con respuesta definitiva</t>
  </si>
  <si>
    <t>Dirección Jurídica - Atención al ciudadano   
Dependencia o área con la competencia para dar respuesta</t>
  </si>
  <si>
    <t>Registro audiovisual de las visitas (contiene las preguntas no absueltas)
Respuesta definitiva en página web o remitida al autor de la pregunta</t>
  </si>
  <si>
    <t>Analizar e incluir en la planeación institucional, cuando corresponda, las sugerencias, recomendaciones y conclusiones de los aportes de los ciudadanos y grupos de interés, presentadas en los diferentes espacios de diálogo.</t>
  </si>
  <si>
    <t>Solicitudes y recomendaciones analizadas/ Soliciutudes y recomendaciones efectuadas por los ciudadanos</t>
  </si>
  <si>
    <t>Sugerencias, recomendaciones y conclusiones pertinentes de los ciudadanos y grupos de interés,  para ser incluidas en la planeación institucional de ser el caso.</t>
  </si>
  <si>
    <t xml:space="preserve">Oficina Asesora de Planeación </t>
  </si>
  <si>
    <t>Informe de seguimiento de la estrategia de rendición de cuentas</t>
  </si>
  <si>
    <t>Diseñar y desarrollar una campaña de comunicación interna para el fortalecimiento de la cultura institucional de la Rendición de Cuentas</t>
  </si>
  <si>
    <t>Número de campañas ejecutadas/Número de campañas planeadas</t>
  </si>
  <si>
    <t xml:space="preserve">Una campaña </t>
  </si>
  <si>
    <t xml:space="preserve">Oficina Asesora de Comunicaciones </t>
  </si>
  <si>
    <t>Correo electrónico, banner u otros registros de comunicación de la rendición de cuentas al interior de la Corporación</t>
  </si>
  <si>
    <t>Generar un estímulo de agradecimiento por la participación en la Audiencia de Rendición de Cuentas del Concejo de Bogotá D.C., con el fin de incentivar su participación en próximas actividades.</t>
  </si>
  <si>
    <t>No. Estímulos (comunicado o pergamino) entregados/ No. Ciudadanos o grupos de interes participantes</t>
  </si>
  <si>
    <t xml:space="preserve">100% de Ciudadanos o grupos de interés participantes. </t>
  </si>
  <si>
    <t>Oficina Asesora de Comunicaciones
Secretaría General</t>
  </si>
  <si>
    <t>Comunicados o pergaminos</t>
  </si>
  <si>
    <t>30/07/2019 (primer semestre)
30/01/2020 (segundo semestre)</t>
  </si>
  <si>
    <t>Subcomponente 4
Evaluación y retroalimentación a  la gestión institucional</t>
  </si>
  <si>
    <t>Evaluar la audiencia pública de rendición de cuentas y visibilidad de la gestión del Concejo de Bogotá, por parte de los asistentes (mediante el formato definidos por la Corporación para calificar el evento).</t>
  </si>
  <si>
    <t>Número de aplicaciones de evaluación de la audiencia pública de rendición de cuentas y visibilidad de la gestión del Concejo de Bogotá D.C.</t>
  </si>
  <si>
    <t>2  aplicaciones de la evaluación de la audiencia pública de rendición de cuentas y visibilidad de la gestión del Concejo de Bogotá D.C.</t>
  </si>
  <si>
    <t>Dirección Administrativa (Aplicación del instrumento)
Oficina Asesora de Planeación (Análisis de la información)</t>
  </si>
  <si>
    <t>Encuestas de evaluación de la audiencia pública, aplicadas por los asistentes</t>
  </si>
  <si>
    <t>Realizar seguimiento y Evaluación de la estrategia de Rendición de cuentas</t>
  </si>
  <si>
    <t>Informe de seguimiento y evaluación de la estrategia de rendición de cuentas</t>
  </si>
  <si>
    <t>1 Informe de Evaluación y seguimiento de la estrategia</t>
  </si>
  <si>
    <t>Equipo de RdC (Elaboración)
Comité de Rendición de Cuentas o el que lo reemplace (Aprobación)</t>
  </si>
  <si>
    <t>Informe disponible en red interna.</t>
  </si>
  <si>
    <t xml:space="preserve">Realizar Plan de Mejoramiento de la Estrategia de Rendición de Cuentas </t>
  </si>
  <si>
    <t>Plan de mejoramiento</t>
  </si>
  <si>
    <t>Equipo de RdC (Elaboración)
Comité de Rendición de Cuentas o el que lo reemplace (Aprobación y seguimiento)</t>
  </si>
  <si>
    <t>Plan de mejoramiento disponible en red interna.</t>
  </si>
  <si>
    <r>
      <rPr>
        <sz val="14"/>
        <rFont val="Arial Narrow"/>
        <family val="2"/>
      </rPr>
      <t>Comisiones permanentes</t>
    </r>
    <r>
      <rPr>
        <sz val="14"/>
        <color rgb="FFFFC000"/>
        <rFont val="Arial Narrow"/>
        <family val="2"/>
      </rPr>
      <t xml:space="preserve">
</t>
    </r>
    <r>
      <rPr>
        <sz val="14"/>
        <color theme="1"/>
        <rFont val="Arial Narrow"/>
        <family val="2"/>
      </rPr>
      <t>Oficina Asesora de Comunicaciones
Dirección Jurídica - Atención al Ciudadano
Dirección Financiera
Dirección Administrativa</t>
    </r>
  </si>
  <si>
    <t xml:space="preserve">Con corte a 30 de marzo se solicitó reporte a cada uno de los Líderes y  Gestores de Mejora de procesos, frente a los avances alcanzados en lo de su competencia en el plan de acción de la Corporación durante el primer trimestre del año. 
En respuesta, se recibió los reportes oficiales de parte de cada uno de los procesos, con fundamento en los cuales adicionalmente se identificó la necesidad de modificar en diferentes aspectos el plan de acción de esta vigencia. 
Tales modificaciones fueron puestas en consideración del Comité Directivo del SIG en las sesiones del 23 y 25 de abril, producto de lo cual, la Oficina Asesora de Planeación proyectó y presentó para trámite correspondiente el proyecto de Resolución de modificación del Plan de Acción de la presente vigencia. 
Así mismo, se realizó presentación de los avances del Plan de Acción en reunión del Equipo Directivo de la Corporación celebrada el pasado 3 de mayo. </t>
  </si>
  <si>
    <t>No reportó</t>
  </si>
  <si>
    <t>Se  viene reportando avance, conforme a lo dispuesto en el Plan de Acción de la presente vigencia</t>
  </si>
  <si>
    <t>El  profesional responsable de seguridad y salud en el trabajo solicitò mesa de trabajo para ajustar el procedimiento de ARL con las personas vinculadas por OPS</t>
  </si>
  <si>
    <t xml:space="preserve">'Mediante circular IE201949213 del 19 de marzo, en el numeral 6. se solictó a los Evaluados  revisar los compromisos concertados e ingresar las evidencias de cumplimiento para cada uno de ellos y al jefe inmediato hacer la verificación para su cumplimiento.  </t>
  </si>
  <si>
    <t xml:space="preserve">Para la provisión de los Empleos de Carrera Administrativa, mediante encargos y nombramientos en  provisionalidad se ha realizado el estudio de verificación y cumplimiento de requisitos y se publica en las carteleras y se envia por correo interno.  Para las U.A.N. se revisa y se expide un certificado de cumplimien to de requisitos minimos. </t>
  </si>
  <si>
    <t xml:space="preserve">A través de la Dirección Financiera se suscribió un contrato 180319-0-2018, para realizar el estudio de cargas laborales </t>
  </si>
  <si>
    <t>Verificar que efectivamente se públiquen dentro de los terminos reglamentarios.</t>
  </si>
  <si>
    <t>De las 18 actividades establecidas en el Plan de Acción de Rendición de Cuentas, 6 tienen cumplimiento programado para el primer cuatrimestre de la vigencia. No obstante, para el primer seguimiento se reporta el cumplimiento de 5 de estas actividades. La actividad con retraso en ejecución corresponde a "Actualizar caracterización de partes interesadas estableciendo las necesidades de los grupos de valor en materia de información" cuya ejecución depende del lineamiento que establezca el Comité de Rendición de Cuentas de la Entidad.</t>
  </si>
  <si>
    <t>No se ha ejecutado, toda vez que se tuvo retraso con el diagnóstico y que la caracterización requiere de la participación de líderes y ejecutores de otras políticas o componentes adicionales al de RdC. Adicionalmente, se debe contar con la directriz del Comité de Rendición de Cuentas que se encuentra pendiente por sesionar</t>
  </si>
  <si>
    <t>1. Mediante Memorando 2019IE3939 del 14/03/2019 se solició a las diferentes dependencias actualizar la información de la página web y transparencia con ocasión de la medición del ITB. 
2.La información objeto de actualización ha sido publicada.</t>
  </si>
  <si>
    <t>Red interna/Carpeta PLANEACIÓN SIG/Transparencia
Página web</t>
  </si>
  <si>
    <t>No aplica para este seguimiento</t>
  </si>
  <si>
    <t>De manera permanente, la Oficina Asesora de Comunicaciones ha publicado contenidos relacionados con la gestión de la Corporación en: página web, Facebook, twitter, instagram.</t>
  </si>
  <si>
    <t>Web, redes sociales</t>
  </si>
  <si>
    <t>De acuerdo a lo indicado en el “INFORME DE SEGUIMIENTO DE LA AUDIENCIA PÚBLICA DE RENDICIÓN DE CUENTAS Y VISIBILIDAD DE LA GESTIÓN DEL CONCEJO DE BOGOTÁ” que se encuentra en la Red Interna en la carpeta de Rendición_Cuentas, las 17 preguntas recogidas en las localidades fueron presentadas y resueltas en el desarrollo de la audiencia. Igual ocurrió con las 17 preguntas recibidas a través de redes sociales, las cuales fueron contestadas por los Concejales durante el evento de rendición de cuentas. 
En tal sentido no quedaron preguntas pendientes de resolver por parte del proceso de Atención a la Ciudadanía.</t>
  </si>
  <si>
    <t>Red Interna</t>
  </si>
  <si>
    <t xml:space="preserve">Reporte resumen PETIC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</si>
</sst>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Red]\-&quot;$&quot;\ #,##0"/>
    <numFmt numFmtId="165" formatCode="dd/mmm/yyyy"/>
    <numFmt numFmtId="166" formatCode="0.0"/>
  </numFmts>
  <fonts count="34" x14ac:knownFonts="1">
    <font>
      <sz val="11"/>
      <color theme="1"/>
      <name val="Calibri"/>
      <family val="2"/>
      <scheme val="minor"/>
    </font>
    <font>
      <sz val="11"/>
      <color indexed="8"/>
      <name val="Calibri"/>
      <family val="2"/>
    </font>
    <font>
      <b/>
      <sz val="12"/>
      <name val="Arial"/>
      <family val="2"/>
    </font>
    <font>
      <b/>
      <sz val="10"/>
      <name val="Arial"/>
      <family val="2"/>
    </font>
    <font>
      <sz val="10"/>
      <name val="Arial"/>
      <family val="2"/>
    </font>
    <font>
      <b/>
      <sz val="8"/>
      <name val="Arial"/>
      <family val="2"/>
    </font>
    <font>
      <sz val="8"/>
      <name val="Arial"/>
      <family val="2"/>
    </font>
    <font>
      <b/>
      <sz val="9"/>
      <name val="Arial"/>
      <family val="2"/>
    </font>
    <font>
      <b/>
      <u/>
      <sz val="8"/>
      <name val="Arial"/>
      <family val="2"/>
    </font>
    <font>
      <sz val="8"/>
      <color indexed="8"/>
      <name val="Arial"/>
      <family val="2"/>
    </font>
    <font>
      <sz val="9"/>
      <name val="Arial"/>
      <family val="2"/>
    </font>
    <font>
      <sz val="8"/>
      <color rgb="FFFF0000"/>
      <name val="Arial"/>
      <family val="2"/>
    </font>
    <font>
      <sz val="8"/>
      <color theme="1"/>
      <name val="Arial"/>
      <family val="2"/>
    </font>
    <font>
      <sz val="9"/>
      <color indexed="81"/>
      <name val="Tahoma"/>
      <family val="2"/>
    </font>
    <font>
      <b/>
      <sz val="9"/>
      <color indexed="81"/>
      <name val="Tahoma"/>
      <family val="2"/>
    </font>
    <font>
      <sz val="11"/>
      <name val="Calibri"/>
      <family val="2"/>
      <scheme val="minor"/>
    </font>
    <font>
      <strike/>
      <sz val="10"/>
      <name val="Arial"/>
      <family val="2"/>
    </font>
    <font>
      <strike/>
      <sz val="11"/>
      <color theme="1"/>
      <name val="Calibri"/>
      <family val="2"/>
      <scheme val="minor"/>
    </font>
    <font>
      <b/>
      <sz val="12"/>
      <name val="Arial Narrow"/>
      <family val="2"/>
    </font>
    <font>
      <sz val="8"/>
      <color rgb="FF000000"/>
      <name val="Arial"/>
      <family val="2"/>
    </font>
    <font>
      <sz val="10"/>
      <color theme="1"/>
      <name val="Arial"/>
      <family val="2"/>
    </font>
    <font>
      <sz val="10"/>
      <color theme="1"/>
      <name val="Calibri"/>
      <family val="2"/>
      <scheme val="minor"/>
    </font>
    <font>
      <sz val="14"/>
      <color theme="1"/>
      <name val="Arial Narrow"/>
      <family val="2"/>
    </font>
    <font>
      <sz val="8"/>
      <name val="Arial Narrow"/>
      <family val="2"/>
    </font>
    <font>
      <sz val="14"/>
      <name val="Arial Narrow"/>
      <family val="2"/>
    </font>
    <font>
      <b/>
      <sz val="12"/>
      <color theme="1"/>
      <name val="Arial Narrow"/>
      <family val="2"/>
    </font>
    <font>
      <sz val="11"/>
      <color theme="1"/>
      <name val="Arial Narrow"/>
      <family val="2"/>
    </font>
    <font>
      <b/>
      <sz val="12"/>
      <color theme="0"/>
      <name val="Arial Narrow"/>
      <family val="2"/>
    </font>
    <font>
      <b/>
      <sz val="14"/>
      <color theme="1"/>
      <name val="Arial Narrow"/>
      <family val="2"/>
    </font>
    <font>
      <sz val="14"/>
      <color rgb="FFFFC000"/>
      <name val="Arial Narrow"/>
      <family val="2"/>
    </font>
    <font>
      <b/>
      <sz val="14"/>
      <name val="Arial Narrow"/>
      <family val="2"/>
    </font>
    <font>
      <sz val="11"/>
      <color theme="1"/>
      <name val="Calibri"/>
      <family val="2"/>
      <scheme val="minor"/>
    </font>
    <font>
      <b/>
      <sz val="10"/>
      <color theme="0"/>
      <name val="Arial Narrow"/>
      <family val="2"/>
    </font>
    <font>
      <sz val="10"/>
      <color theme="1"/>
      <name val="Arial Narrow"/>
      <family val="2"/>
    </font>
  </fonts>
  <fills count="1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theme="4"/>
        <bgColor rgb="FF000000"/>
      </patternFill>
    </fill>
    <fill>
      <patternFill patternType="solid">
        <fgColor rgb="FFFFFFFF"/>
        <bgColor rgb="FF000000"/>
      </patternFill>
    </fill>
    <fill>
      <patternFill patternType="solid">
        <fgColor theme="6" tint="0.79998168889431442"/>
        <bgColor indexed="64"/>
      </patternFill>
    </fill>
    <fill>
      <patternFill patternType="solid">
        <fgColor rgb="FFFFFFFF"/>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rgb="FF000000"/>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1" fillId="0" borderId="0"/>
    <xf numFmtId="9" fontId="31" fillId="0" borderId="0" applyFont="0" applyFill="0" applyBorder="0" applyAlignment="0" applyProtection="0"/>
  </cellStyleXfs>
  <cellXfs count="455">
    <xf numFmtId="0" fontId="0" fillId="0" borderId="0" xfId="0"/>
    <xf numFmtId="0" fontId="4" fillId="2" borderId="0" xfId="0" applyFont="1" applyFill="1"/>
    <xf numFmtId="0" fontId="4" fillId="0" borderId="5" xfId="0" quotePrefix="1" applyFont="1" applyFill="1" applyBorder="1" applyAlignment="1">
      <alignment horizontal="justify" vertical="center" wrapText="1"/>
    </xf>
    <xf numFmtId="0" fontId="0" fillId="0" borderId="0" xfId="0" applyFill="1"/>
    <xf numFmtId="0" fontId="0" fillId="0" borderId="0" xfId="0" applyFill="1" applyAlignment="1">
      <alignment horizontal="center"/>
    </xf>
    <xf numFmtId="0" fontId="3" fillId="0" borderId="5" xfId="0" quotePrefix="1" applyFont="1" applyBorder="1" applyAlignment="1">
      <alignment horizontal="center" vertical="center" wrapText="1"/>
    </xf>
    <xf numFmtId="0" fontId="5" fillId="0" borderId="5" xfId="0" applyFont="1" applyBorder="1" applyAlignment="1">
      <alignment horizontal="center" vertical="center"/>
    </xf>
    <xf numFmtId="0" fontId="0" fillId="0" borderId="5" xfId="0" applyFill="1" applyBorder="1" applyAlignment="1">
      <alignment horizontal="center" vertical="center"/>
    </xf>
    <xf numFmtId="0" fontId="4" fillId="0" borderId="5" xfId="0" applyFont="1" applyFill="1" applyBorder="1" applyAlignment="1">
      <alignment horizontal="justify" vertical="center" wrapText="1"/>
    </xf>
    <xf numFmtId="165" fontId="0" fillId="0" borderId="5" xfId="0" applyNumberFormat="1" applyFill="1" applyBorder="1" applyAlignment="1" applyProtection="1">
      <alignment horizontal="center" vertical="center"/>
      <protection locked="0"/>
    </xf>
    <xf numFmtId="10" fontId="3" fillId="0" borderId="5" xfId="0" quotePrefix="1" applyNumberFormat="1"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quotePrefix="1" applyFont="1" applyFill="1" applyBorder="1" applyAlignment="1">
      <alignment horizontal="justify" vertical="center"/>
    </xf>
    <xf numFmtId="0" fontId="4" fillId="0" borderId="0" xfId="0" applyFont="1"/>
    <xf numFmtId="0" fontId="4" fillId="0" borderId="5" xfId="0" applyFont="1" applyFill="1" applyBorder="1" applyAlignment="1">
      <alignment horizontal="justify" vertical="center"/>
    </xf>
    <xf numFmtId="0" fontId="6" fillId="0" borderId="0" xfId="0" applyFont="1" applyFill="1"/>
    <xf numFmtId="0" fontId="8" fillId="0" borderId="0" xfId="0" applyFont="1" applyFill="1"/>
    <xf numFmtId="10" fontId="3" fillId="0" borderId="5" xfId="0" applyNumberFormat="1" applyFont="1" applyFill="1" applyBorder="1" applyAlignment="1">
      <alignment horizontal="center" vertical="center"/>
    </xf>
    <xf numFmtId="0" fontId="6" fillId="2" borderId="0" xfId="0" applyFont="1" applyFill="1"/>
    <xf numFmtId="0" fontId="6" fillId="2" borderId="5" xfId="0" applyFont="1" applyFill="1" applyBorder="1"/>
    <xf numFmtId="0" fontId="6" fillId="2" borderId="5" xfId="0" applyFont="1" applyFill="1" applyBorder="1" applyAlignment="1">
      <alignment horizontal="center"/>
    </xf>
    <xf numFmtId="0" fontId="5" fillId="4" borderId="5" xfId="0" applyFont="1" applyFill="1" applyBorder="1" applyAlignment="1">
      <alignment horizontal="center"/>
    </xf>
    <xf numFmtId="0" fontId="6" fillId="0" borderId="0" xfId="0" applyFont="1" applyFill="1" applyAlignment="1">
      <alignment horizontal="center"/>
    </xf>
    <xf numFmtId="0" fontId="6" fillId="2" borderId="0" xfId="0" quotePrefix="1" applyFont="1" applyFill="1" applyAlignment="1">
      <alignment horizontal="left"/>
    </xf>
    <xf numFmtId="0" fontId="5" fillId="5" borderId="5" xfId="0" applyFont="1" applyFill="1" applyBorder="1" applyAlignment="1">
      <alignment horizontal="center"/>
    </xf>
    <xf numFmtId="0" fontId="5" fillId="6" borderId="5" xfId="0" applyFont="1" applyFill="1" applyBorder="1" applyAlignment="1">
      <alignment horizontal="center"/>
    </xf>
    <xf numFmtId="0" fontId="6" fillId="0" borderId="0" xfId="0" applyFont="1"/>
    <xf numFmtId="0" fontId="0" fillId="0" borderId="0" xfId="0" applyAlignment="1">
      <alignment horizontal="center"/>
    </xf>
    <xf numFmtId="0" fontId="6" fillId="0" borderId="0" xfId="0" applyFont="1" applyAlignment="1">
      <alignment horizontal="center"/>
    </xf>
    <xf numFmtId="0" fontId="7" fillId="0" borderId="5" xfId="0" applyFont="1" applyBorder="1" applyAlignment="1">
      <alignment horizontal="center" vertical="center"/>
    </xf>
    <xf numFmtId="0" fontId="7" fillId="0" borderId="5" xfId="0" quotePrefix="1" applyFont="1" applyBorder="1" applyAlignment="1">
      <alignment horizontal="center" vertical="center"/>
    </xf>
    <xf numFmtId="0" fontId="5" fillId="5" borderId="5" xfId="0" quotePrefix="1" applyFont="1" applyFill="1" applyBorder="1" applyAlignment="1">
      <alignment horizontal="center" vertical="center"/>
    </xf>
    <xf numFmtId="0" fontId="5" fillId="5" borderId="5" xfId="0" quotePrefix="1" applyFont="1" applyFill="1" applyBorder="1" applyAlignment="1">
      <alignment horizontal="center" wrapText="1" shrinkToFit="1"/>
    </xf>
    <xf numFmtId="0" fontId="6" fillId="5" borderId="1" xfId="0" quotePrefix="1" applyFont="1" applyFill="1" applyBorder="1" applyAlignment="1" applyProtection="1">
      <alignment horizontal="justify" vertical="center" wrapText="1"/>
      <protection locked="0"/>
    </xf>
    <xf numFmtId="0" fontId="6" fillId="0" borderId="5" xfId="0" quotePrefix="1" applyFont="1" applyFill="1" applyBorder="1" applyAlignment="1" applyProtection="1">
      <alignment horizontal="justify" vertical="center" wrapText="1" shrinkToFit="1"/>
      <protection locked="0"/>
    </xf>
    <xf numFmtId="0" fontId="6" fillId="0" borderId="5" xfId="0" applyFont="1" applyBorder="1" applyAlignment="1" applyProtection="1">
      <alignment horizontal="center" vertical="center"/>
    </xf>
    <xf numFmtId="0" fontId="6" fillId="0" borderId="8" xfId="0" quotePrefix="1" applyFont="1" applyFill="1" applyBorder="1" applyAlignment="1" applyProtection="1">
      <alignment horizontal="justify" vertical="center" wrapText="1" shrinkToFit="1"/>
      <protection locked="0"/>
    </xf>
    <xf numFmtId="0" fontId="6" fillId="0" borderId="8" xfId="0" quotePrefix="1" applyFont="1" applyFill="1" applyBorder="1" applyAlignment="1" applyProtection="1">
      <alignment horizontal="center" vertical="center" wrapText="1" shrinkToFit="1"/>
      <protection locked="0"/>
    </xf>
    <xf numFmtId="0" fontId="6" fillId="0" borderId="8" xfId="0" quotePrefix="1" applyFont="1" applyFill="1" applyBorder="1" applyAlignment="1" applyProtection="1">
      <alignment horizontal="center" vertical="center" wrapText="1" shrinkToFit="1"/>
    </xf>
    <xf numFmtId="0" fontId="5" fillId="0" borderId="8" xfId="0" quotePrefix="1" applyFont="1" applyFill="1" applyBorder="1" applyAlignment="1" applyProtection="1">
      <alignment horizontal="center" vertical="center" wrapText="1" shrinkToFit="1"/>
    </xf>
    <xf numFmtId="0" fontId="6" fillId="0" borderId="5" xfId="0" quotePrefix="1" applyFont="1" applyBorder="1" applyAlignment="1" applyProtection="1">
      <alignment horizontal="justify" vertical="center" wrapText="1"/>
      <protection locked="0"/>
    </xf>
    <xf numFmtId="0" fontId="6" fillId="0" borderId="8" xfId="0" quotePrefix="1" applyFont="1" applyBorder="1" applyAlignment="1">
      <alignment horizontal="justify" vertical="center" wrapText="1"/>
    </xf>
    <xf numFmtId="0" fontId="6" fillId="0" borderId="8" xfId="0" quotePrefix="1" applyFont="1" applyBorder="1" applyAlignment="1" applyProtection="1">
      <alignment horizontal="center" vertical="center" wrapText="1"/>
    </xf>
    <xf numFmtId="0" fontId="5" fillId="0" borderId="8" xfId="0" quotePrefix="1" applyFont="1" applyFill="1" applyBorder="1" applyAlignment="1">
      <alignment horizontal="center" vertical="center" wrapText="1" shrinkToFit="1"/>
    </xf>
    <xf numFmtId="0" fontId="6" fillId="0" borderId="8" xfId="0" quotePrefix="1" applyFont="1" applyBorder="1" applyAlignment="1" applyProtection="1">
      <alignment horizontal="justify" vertical="center" wrapText="1"/>
      <protection locked="0"/>
    </xf>
    <xf numFmtId="165" fontId="6" fillId="0" borderId="5" xfId="0" quotePrefix="1" applyNumberFormat="1" applyFont="1" applyBorder="1" applyAlignment="1" applyProtection="1">
      <alignment horizontal="center" vertical="center" wrapText="1"/>
      <protection locked="0"/>
    </xf>
    <xf numFmtId="0" fontId="6" fillId="0" borderId="8" xfId="0" quotePrefix="1" applyFont="1" applyBorder="1" applyAlignment="1">
      <alignment horizontal="justify" vertical="center"/>
    </xf>
    <xf numFmtId="0" fontId="6" fillId="0" borderId="8" xfId="0" quotePrefix="1" applyFont="1" applyBorder="1" applyAlignment="1">
      <alignment horizontal="center" vertical="center" wrapText="1" shrinkToFit="1"/>
    </xf>
    <xf numFmtId="9" fontId="6" fillId="0" borderId="5" xfId="0" quotePrefix="1" applyNumberFormat="1" applyFont="1" applyBorder="1" applyAlignment="1">
      <alignment horizontal="center" vertical="center" wrapText="1" shrinkToFit="1"/>
    </xf>
    <xf numFmtId="0" fontId="6" fillId="5" borderId="12" xfId="0" quotePrefix="1" applyFont="1" applyFill="1" applyBorder="1" applyAlignment="1" applyProtection="1">
      <alignment vertical="center" wrapText="1"/>
      <protection locked="0"/>
    </xf>
    <xf numFmtId="0" fontId="6" fillId="0" borderId="8" xfId="0" quotePrefix="1" applyFont="1" applyFill="1" applyBorder="1" applyAlignment="1" applyProtection="1">
      <alignment horizontal="justify" vertical="center" wrapText="1"/>
      <protection locked="0"/>
    </xf>
    <xf numFmtId="0" fontId="6" fillId="0" borderId="8" xfId="0" quotePrefix="1" applyFont="1" applyFill="1" applyBorder="1" applyAlignment="1" applyProtection="1">
      <alignment horizontal="center" vertical="center" wrapText="1"/>
      <protection locked="0"/>
    </xf>
    <xf numFmtId="0" fontId="6" fillId="5" borderId="8" xfId="0" quotePrefix="1" applyFont="1" applyFill="1" applyBorder="1" applyAlignment="1" applyProtection="1">
      <alignment vertical="center" wrapText="1"/>
      <protection locked="0"/>
    </xf>
    <xf numFmtId="0" fontId="6" fillId="0" borderId="5" xfId="0" quotePrefix="1" applyFont="1" applyBorder="1" applyAlignment="1" applyProtection="1">
      <alignment horizontal="center" vertical="center" wrapText="1"/>
      <protection locked="0"/>
    </xf>
    <xf numFmtId="0" fontId="6" fillId="5" borderId="5" xfId="0" quotePrefix="1" applyFont="1" applyFill="1" applyBorder="1" applyAlignment="1" applyProtection="1">
      <alignment horizontal="justify" vertical="center" wrapText="1"/>
      <protection locked="0"/>
    </xf>
    <xf numFmtId="0" fontId="6" fillId="0" borderId="5" xfId="0" applyFont="1" applyBorder="1" applyAlignment="1" applyProtection="1">
      <alignment horizontal="justify" vertical="center" wrapText="1" shrinkToFit="1"/>
      <protection locked="0"/>
    </xf>
    <xf numFmtId="0" fontId="6" fillId="0" borderId="5" xfId="0" quotePrefix="1" applyFont="1" applyBorder="1" applyAlignment="1" applyProtection="1">
      <alignment horizontal="justify" vertical="center" wrapText="1" shrinkToFit="1"/>
      <protection locked="0"/>
    </xf>
    <xf numFmtId="0" fontId="6" fillId="0" borderId="5" xfId="0" quotePrefix="1" applyFont="1" applyBorder="1" applyAlignment="1" applyProtection="1">
      <alignment horizontal="center" vertical="center" wrapText="1" shrinkToFit="1"/>
      <protection locked="0"/>
    </xf>
    <xf numFmtId="0" fontId="6" fillId="0" borderId="5" xfId="0" applyFont="1" applyBorder="1" applyAlignment="1" applyProtection="1">
      <alignment horizontal="justify" vertical="center" wrapText="1"/>
      <protection locked="0"/>
    </xf>
    <xf numFmtId="4" fontId="6" fillId="0" borderId="8" xfId="0" quotePrefix="1" applyNumberFormat="1" applyFont="1" applyBorder="1" applyAlignment="1" applyProtection="1">
      <alignment horizontal="justify" vertical="center" wrapText="1" shrinkToFit="1"/>
      <protection locked="0"/>
    </xf>
    <xf numFmtId="0" fontId="6" fillId="0" borderId="8" xfId="0" quotePrefix="1" applyFont="1" applyBorder="1" applyAlignment="1" applyProtection="1">
      <alignment horizontal="justify" vertical="center" wrapText="1" shrinkToFit="1"/>
      <protection locked="0"/>
    </xf>
    <xf numFmtId="0" fontId="6" fillId="0" borderId="8" xfId="0" quotePrefix="1" applyFont="1" applyBorder="1" applyAlignment="1" applyProtection="1">
      <alignment horizontal="center" vertical="center" wrapText="1" shrinkToFit="1"/>
      <protection locked="0"/>
    </xf>
    <xf numFmtId="0" fontId="0" fillId="5" borderId="12" xfId="0" applyFill="1" applyBorder="1" applyAlignment="1" applyProtection="1">
      <alignment horizontal="justify" vertical="center" wrapText="1"/>
      <protection locked="0"/>
    </xf>
    <xf numFmtId="0" fontId="6" fillId="0" borderId="8" xfId="0" applyFont="1" applyBorder="1" applyAlignment="1" applyProtection="1">
      <alignment horizontal="justify" vertical="center" wrapText="1" shrinkToFit="1"/>
      <protection locked="0"/>
    </xf>
    <xf numFmtId="0" fontId="6" fillId="0" borderId="8" xfId="0" applyFont="1" applyBorder="1" applyAlignment="1" applyProtection="1">
      <alignment horizontal="center" vertical="center" wrapText="1" shrinkToFit="1"/>
      <protection locked="0"/>
    </xf>
    <xf numFmtId="0" fontId="0" fillId="5" borderId="8" xfId="0" applyFill="1" applyBorder="1" applyAlignment="1" applyProtection="1">
      <alignment horizontal="justify" vertical="center" wrapText="1"/>
      <protection locked="0"/>
    </xf>
    <xf numFmtId="0" fontId="6" fillId="0" borderId="1" xfId="0" quotePrefix="1" applyFont="1" applyFill="1" applyBorder="1" applyAlignment="1" applyProtection="1">
      <alignment horizontal="center" vertical="center" wrapText="1"/>
      <protection locked="0"/>
    </xf>
    <xf numFmtId="0" fontId="6" fillId="0" borderId="1" xfId="0" quotePrefix="1" applyFont="1" applyBorder="1" applyAlignment="1" applyProtection="1">
      <alignment horizontal="center" vertical="center" wrapText="1"/>
      <protection locked="0"/>
    </xf>
    <xf numFmtId="0" fontId="6" fillId="0" borderId="5" xfId="0" applyFont="1" applyFill="1" applyBorder="1" applyAlignment="1" applyProtection="1">
      <alignment horizontal="justify" vertical="center" wrapText="1" shrinkToFit="1"/>
      <protection locked="0"/>
    </xf>
    <xf numFmtId="0" fontId="6" fillId="0" borderId="8" xfId="0" applyFont="1" applyFill="1" applyBorder="1" applyAlignment="1" applyProtection="1">
      <alignment horizontal="justify" vertical="center" wrapText="1" shrinkToFit="1"/>
      <protection locked="0"/>
    </xf>
    <xf numFmtId="0" fontId="6" fillId="0" borderId="8" xfId="0" applyFont="1" applyFill="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shrinkToFit="1"/>
      <protection locked="0"/>
    </xf>
    <xf numFmtId="0" fontId="6" fillId="5" borderId="1" xfId="0" quotePrefix="1"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center"/>
      <protection locked="0"/>
    </xf>
    <xf numFmtId="0" fontId="6" fillId="2" borderId="5" xfId="0" applyFont="1" applyFill="1" applyBorder="1" applyAlignment="1">
      <alignment horizontal="justify" vertical="center"/>
    </xf>
    <xf numFmtId="0" fontId="6" fillId="2" borderId="5" xfId="0" applyFont="1" applyFill="1" applyBorder="1" applyAlignment="1" applyProtection="1">
      <alignment horizontal="justify" vertical="center"/>
      <protection locked="0"/>
    </xf>
    <xf numFmtId="0" fontId="6" fillId="2" borderId="5" xfId="0" quotePrefix="1" applyFont="1" applyFill="1" applyBorder="1" applyAlignment="1">
      <alignment horizontal="center" vertical="center" wrapText="1"/>
    </xf>
    <xf numFmtId="0" fontId="6" fillId="0" borderId="5" xfId="0" applyFont="1" applyBorder="1" applyAlignment="1" applyProtection="1">
      <alignment horizontal="center" vertical="center"/>
      <protection locked="0"/>
    </xf>
    <xf numFmtId="0" fontId="6" fillId="0" borderId="8" xfId="0" quotePrefix="1" applyFont="1" applyBorder="1" applyAlignment="1" applyProtection="1">
      <alignment horizontal="center" vertical="center" wrapText="1"/>
      <protection locked="0"/>
    </xf>
    <xf numFmtId="0" fontId="6" fillId="0" borderId="5" xfId="0" quotePrefix="1" applyFont="1" applyBorder="1" applyAlignment="1" applyProtection="1">
      <alignment horizontal="justify" vertical="center"/>
      <protection locked="0"/>
    </xf>
    <xf numFmtId="0" fontId="6" fillId="2" borderId="5" xfId="0" applyFont="1" applyFill="1" applyBorder="1" applyAlignment="1" applyProtection="1">
      <alignment horizontal="justify" vertical="center" wrapText="1"/>
      <protection locked="0"/>
    </xf>
    <xf numFmtId="0" fontId="6" fillId="0" borderId="5" xfId="0" quotePrefix="1" applyFont="1" applyBorder="1" applyAlignment="1" applyProtection="1">
      <alignment horizontal="center" vertical="center"/>
      <protection locked="0"/>
    </xf>
    <xf numFmtId="0" fontId="6" fillId="2" borderId="5" xfId="0" quotePrefix="1" applyFont="1" applyFill="1" applyBorder="1" applyAlignment="1" applyProtection="1">
      <alignment horizontal="justify" vertical="center" wrapText="1"/>
      <protection locked="0"/>
    </xf>
    <xf numFmtId="0" fontId="6" fillId="0" borderId="5" xfId="0" applyFont="1" applyBorder="1" applyAlignment="1" applyProtection="1">
      <alignment horizontal="center" vertical="center" wrapText="1"/>
      <protection locked="0"/>
    </xf>
    <xf numFmtId="0" fontId="6" fillId="2" borderId="8" xfId="0" quotePrefix="1" applyFont="1" applyFill="1" applyBorder="1" applyAlignment="1">
      <alignment horizontal="justify" vertical="center"/>
    </xf>
    <xf numFmtId="0" fontId="6" fillId="0" borderId="11" xfId="0" applyFont="1" applyBorder="1" applyAlignment="1" applyProtection="1">
      <alignment horizontal="justify" vertical="center"/>
      <protection locked="0"/>
    </xf>
    <xf numFmtId="0" fontId="5" fillId="0" borderId="8" xfId="0" applyFont="1" applyBorder="1" applyAlignment="1" applyProtection="1">
      <alignment horizontal="center" vertical="center" wrapText="1" shrinkToFit="1"/>
      <protection locked="0"/>
    </xf>
    <xf numFmtId="0" fontId="5" fillId="0" borderId="5" xfId="0" applyFont="1" applyBorder="1" applyAlignment="1" applyProtection="1">
      <alignment horizontal="center" vertical="center" wrapText="1"/>
      <protection locked="0"/>
    </xf>
    <xf numFmtId="0" fontId="6" fillId="0" borderId="5" xfId="0" applyFont="1" applyFill="1" applyBorder="1" applyAlignment="1" applyProtection="1">
      <alignment horizontal="justify" vertical="center"/>
      <protection locked="0"/>
    </xf>
    <xf numFmtId="0" fontId="6" fillId="0" borderId="5" xfId="0" applyFont="1" applyFill="1" applyBorder="1" applyAlignment="1" applyProtection="1">
      <alignment horizontal="justify" vertical="center" wrapText="1"/>
      <protection locked="0"/>
    </xf>
    <xf numFmtId="0" fontId="6" fillId="0" borderId="12" xfId="0" quotePrefix="1" applyFont="1" applyFill="1" applyBorder="1" applyAlignment="1" applyProtection="1">
      <alignment horizontal="center" vertical="center" wrapText="1"/>
      <protection locked="0"/>
    </xf>
    <xf numFmtId="0" fontId="6" fillId="5" borderId="12" xfId="0" applyFont="1" applyFill="1" applyBorder="1" applyAlignment="1" applyProtection="1">
      <alignment horizontal="justify" vertical="center" wrapText="1" shrinkToFit="1"/>
      <protection locked="0"/>
    </xf>
    <xf numFmtId="0" fontId="6" fillId="0" borderId="12" xfId="0" quotePrefix="1" applyFont="1" applyBorder="1" applyAlignment="1" applyProtection="1">
      <alignment horizontal="center" vertical="center" wrapText="1"/>
      <protection locked="0"/>
    </xf>
    <xf numFmtId="0" fontId="11" fillId="0" borderId="5" xfId="0" quotePrefix="1" applyFont="1" applyBorder="1" applyAlignment="1" applyProtection="1">
      <alignment horizontal="justify" vertical="center"/>
      <protection locked="0"/>
    </xf>
    <xf numFmtId="0" fontId="12" fillId="0" borderId="5" xfId="0" applyFont="1" applyBorder="1" applyAlignment="1" applyProtection="1">
      <alignment horizontal="justify" vertical="center" wrapText="1"/>
      <protection locked="0"/>
    </xf>
    <xf numFmtId="0" fontId="6" fillId="2" borderId="11" xfId="0" applyFont="1" applyFill="1" applyBorder="1" applyAlignment="1" applyProtection="1">
      <alignment horizontal="justify" vertical="center" wrapText="1" shrinkToFit="1"/>
      <protection locked="0"/>
    </xf>
    <xf numFmtId="0" fontId="6" fillId="2" borderId="8" xfId="0" quotePrefix="1" applyFont="1" applyFill="1" applyBorder="1" applyAlignment="1" applyProtection="1">
      <alignment horizontal="justify" vertical="center" wrapText="1" shrinkToFit="1"/>
      <protection locked="0"/>
    </xf>
    <xf numFmtId="0" fontId="6" fillId="2" borderId="8" xfId="0" quotePrefix="1" applyFont="1" applyFill="1" applyBorder="1" applyAlignment="1" applyProtection="1">
      <alignment horizontal="center" vertical="center" wrapText="1" shrinkToFit="1"/>
      <protection locked="0"/>
    </xf>
    <xf numFmtId="0" fontId="6" fillId="2" borderId="5" xfId="0" applyFont="1" applyFill="1" applyBorder="1" applyAlignment="1" applyProtection="1">
      <alignment horizontal="justify" vertical="center" wrapText="1" shrinkToFit="1"/>
      <protection locked="0"/>
    </xf>
    <xf numFmtId="0" fontId="12" fillId="2" borderId="11" xfId="0" applyFont="1" applyFill="1" applyBorder="1" applyAlignment="1" applyProtection="1">
      <alignment horizontal="justify" vertical="center" wrapText="1" shrinkToFit="1"/>
      <protection locked="0"/>
    </xf>
    <xf numFmtId="0" fontId="12" fillId="2" borderId="8" xfId="0" quotePrefix="1" applyFont="1" applyFill="1" applyBorder="1" applyAlignment="1" applyProtection="1">
      <alignment horizontal="justify" vertical="center" wrapText="1" shrinkToFit="1"/>
      <protection locked="0"/>
    </xf>
    <xf numFmtId="0" fontId="6" fillId="2" borderId="5" xfId="0" quotePrefix="1" applyFont="1" applyFill="1" applyBorder="1" applyAlignment="1" applyProtection="1">
      <alignment horizontal="justify" vertical="center" wrapText="1" shrinkToFit="1"/>
      <protection locked="0"/>
    </xf>
    <xf numFmtId="0" fontId="6" fillId="0" borderId="5" xfId="0" applyFont="1" applyBorder="1" applyAlignment="1">
      <alignment horizontal="justify" vertical="center"/>
    </xf>
    <xf numFmtId="0" fontId="6" fillId="0" borderId="5" xfId="0" applyFont="1" applyBorder="1" applyAlignment="1">
      <alignment horizontal="center" vertical="center" wrapText="1" shrinkToFit="1"/>
    </xf>
    <xf numFmtId="0" fontId="6" fillId="0" borderId="5" xfId="0" applyFont="1" applyFill="1" applyBorder="1" applyAlignment="1" applyProtection="1">
      <alignment horizontal="center" vertical="center"/>
      <protection locked="0"/>
    </xf>
    <xf numFmtId="0" fontId="6" fillId="0" borderId="5" xfId="0" applyFont="1" applyBorder="1" applyAlignment="1">
      <alignment horizontal="justify" vertical="center" wrapText="1"/>
    </xf>
    <xf numFmtId="0" fontId="5" fillId="0" borderId="5" xfId="0" applyFont="1" applyBorder="1" applyAlignment="1">
      <alignment horizontal="center"/>
    </xf>
    <xf numFmtId="0" fontId="5" fillId="0" borderId="0" xfId="0" applyFont="1" applyBorder="1" applyAlignment="1">
      <alignment horizontal="center"/>
    </xf>
    <xf numFmtId="0" fontId="5" fillId="0" borderId="5" xfId="0" quotePrefix="1" applyFont="1" applyFill="1" applyBorder="1" applyAlignment="1" applyProtection="1">
      <alignment horizontal="center" vertical="center" wrapText="1" shrinkToFit="1"/>
    </xf>
    <xf numFmtId="0" fontId="7" fillId="0" borderId="0" xfId="0" applyFont="1" applyBorder="1" applyAlignment="1"/>
    <xf numFmtId="0" fontId="5" fillId="0" borderId="5" xfId="0" quotePrefix="1" applyFont="1" applyFill="1" applyBorder="1" applyAlignment="1">
      <alignment horizontal="center" vertical="center" wrapText="1" shrinkToFit="1"/>
    </xf>
    <xf numFmtId="0" fontId="6" fillId="0" borderId="0" xfId="0" applyFont="1" applyAlignment="1">
      <alignment horizontal="right"/>
    </xf>
    <xf numFmtId="0" fontId="6" fillId="0" borderId="0" xfId="0" applyFont="1" applyAlignment="1">
      <alignment horizontal="center" vertical="center"/>
    </xf>
    <xf numFmtId="0" fontId="6" fillId="0" borderId="0" xfId="0" quotePrefix="1" applyFont="1" applyAlignment="1">
      <alignment horizontal="left"/>
    </xf>
    <xf numFmtId="0" fontId="4" fillId="0" borderId="5" xfId="0" quotePrefix="1" applyFont="1" applyFill="1" applyBorder="1" applyAlignment="1">
      <alignment horizontal="center" vertical="center" wrapText="1"/>
    </xf>
    <xf numFmtId="0" fontId="4" fillId="0" borderId="5" xfId="0" applyFont="1" applyBorder="1" applyAlignment="1">
      <alignment horizontal="justify" vertical="center"/>
    </xf>
    <xf numFmtId="0" fontId="4" fillId="0" borderId="11" xfId="0" applyFont="1" applyBorder="1" applyAlignment="1">
      <alignment horizontal="center" vertical="center" wrapText="1"/>
    </xf>
    <xf numFmtId="165" fontId="15" fillId="0" borderId="5" xfId="0" applyNumberFormat="1" applyFont="1" applyFill="1" applyBorder="1" applyAlignment="1" applyProtection="1">
      <alignment horizontal="center" vertical="center"/>
      <protection locked="0"/>
    </xf>
    <xf numFmtId="3" fontId="7" fillId="0" borderId="11" xfId="0" applyNumberFormat="1" applyFont="1" applyFill="1" applyBorder="1" applyAlignment="1">
      <alignment vertical="center"/>
    </xf>
    <xf numFmtId="0" fontId="16" fillId="0" borderId="0" xfId="0" quotePrefix="1" applyFont="1" applyFill="1" applyBorder="1" applyAlignment="1">
      <alignment horizontal="justify" vertical="center" wrapText="1" shrinkToFit="1"/>
    </xf>
    <xf numFmtId="0" fontId="17" fillId="0" borderId="0" xfId="0" applyFont="1" applyFill="1" applyBorder="1" applyAlignment="1">
      <alignment horizontal="justify" vertical="center" wrapText="1" shrinkToFit="1"/>
    </xf>
    <xf numFmtId="0" fontId="4" fillId="7" borderId="5" xfId="1" applyFont="1" applyFill="1" applyBorder="1" applyAlignment="1" applyProtection="1">
      <alignment horizontal="center" vertical="center" wrapText="1"/>
    </xf>
    <xf numFmtId="0" fontId="0" fillId="0" borderId="5" xfId="0" applyBorder="1"/>
    <xf numFmtId="164" fontId="0" fillId="0" borderId="5" xfId="0" applyNumberFormat="1" applyBorder="1"/>
    <xf numFmtId="0" fontId="0" fillId="0" borderId="5" xfId="0" applyBorder="1" applyAlignment="1">
      <alignment wrapText="1"/>
    </xf>
    <xf numFmtId="9" fontId="0" fillId="0" borderId="5" xfId="0" applyNumberFormat="1"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center" vertical="center"/>
    </xf>
    <xf numFmtId="9" fontId="0" fillId="0" borderId="5" xfId="0" applyNumberFormat="1" applyBorder="1" applyAlignment="1">
      <alignment horizontal="center" vertical="center"/>
    </xf>
    <xf numFmtId="164" fontId="0" fillId="0" borderId="5" xfId="0" applyNumberFormat="1" applyBorder="1" applyAlignment="1">
      <alignment wrapText="1"/>
    </xf>
    <xf numFmtId="0" fontId="6" fillId="0" borderId="5" xfId="0" applyFont="1" applyBorder="1" applyAlignment="1">
      <alignment horizontal="center" vertical="center" wrapText="1"/>
    </xf>
    <xf numFmtId="9" fontId="6" fillId="0" borderId="0" xfId="0" applyNumberFormat="1" applyFont="1"/>
    <xf numFmtId="0" fontId="19" fillId="0" borderId="5" xfId="0" applyFont="1" applyBorder="1" applyAlignment="1">
      <alignment wrapText="1"/>
    </xf>
    <xf numFmtId="0" fontId="19" fillId="0" borderId="12" xfId="0" applyFont="1" applyBorder="1" applyAlignment="1">
      <alignment wrapText="1"/>
    </xf>
    <xf numFmtId="0" fontId="19" fillId="0" borderId="8" xfId="0" applyFont="1" applyBorder="1" applyAlignment="1">
      <alignment wrapText="1"/>
    </xf>
    <xf numFmtId="0" fontId="4" fillId="0" borderId="11" xfId="0" quotePrefix="1" applyFont="1" applyFill="1" applyBorder="1" applyAlignment="1">
      <alignment horizontal="center" vertical="center" wrapText="1"/>
    </xf>
    <xf numFmtId="0" fontId="3" fillId="0" borderId="5" xfId="0" applyFont="1" applyBorder="1" applyAlignment="1">
      <alignment horizontal="center" vertical="center"/>
    </xf>
    <xf numFmtId="0" fontId="7" fillId="0" borderId="5" xfId="0" applyFont="1" applyBorder="1" applyAlignment="1">
      <alignment horizontal="center" vertical="center" wrapText="1"/>
    </xf>
    <xf numFmtId="0" fontId="20" fillId="0" borderId="8" xfId="0" applyFont="1" applyFill="1" applyBorder="1" applyAlignment="1">
      <alignment horizontal="justify" vertical="center"/>
    </xf>
    <xf numFmtId="0" fontId="20" fillId="0" borderId="5" xfId="0" applyFont="1" applyFill="1" applyBorder="1" applyAlignment="1">
      <alignment horizontal="justify" vertical="center"/>
    </xf>
    <xf numFmtId="0" fontId="21" fillId="0" borderId="5" xfId="0" applyFont="1" applyBorder="1" applyAlignment="1">
      <alignment horizontal="center" vertical="center" wrapText="1"/>
    </xf>
    <xf numFmtId="0" fontId="0" fillId="0" borderId="0" xfId="0" applyAlignment="1">
      <alignment horizontal="center" vertical="center"/>
    </xf>
    <xf numFmtId="1" fontId="22" fillId="2" borderId="28" xfId="0" applyNumberFormat="1" applyFont="1" applyFill="1" applyBorder="1" applyAlignment="1" applyProtection="1">
      <alignment horizontal="center" vertical="center" wrapText="1"/>
    </xf>
    <xf numFmtId="0" fontId="23" fillId="0" borderId="28" xfId="1" applyFont="1" applyFill="1" applyBorder="1" applyProtection="1">
      <protection hidden="1"/>
    </xf>
    <xf numFmtId="0" fontId="23" fillId="0" borderId="5" xfId="1" applyFont="1" applyFill="1" applyBorder="1" applyProtection="1">
      <protection hidden="1"/>
    </xf>
    <xf numFmtId="0" fontId="23" fillId="0" borderId="29" xfId="1" applyFont="1" applyFill="1" applyBorder="1" applyProtection="1">
      <protection hidden="1"/>
    </xf>
    <xf numFmtId="0" fontId="23" fillId="0" borderId="11" xfId="1" applyFont="1" applyFill="1" applyBorder="1" applyProtection="1">
      <protection hidden="1"/>
    </xf>
    <xf numFmtId="166" fontId="22" fillId="2" borderId="28" xfId="0" applyNumberFormat="1" applyFont="1" applyFill="1" applyBorder="1" applyAlignment="1" applyProtection="1">
      <alignment horizontal="center" vertical="center" wrapText="1"/>
    </xf>
    <xf numFmtId="0" fontId="24" fillId="2" borderId="28" xfId="1" applyFont="1" applyFill="1" applyBorder="1" applyAlignment="1" applyProtection="1">
      <alignment horizontal="center" vertical="center" wrapText="1"/>
      <protection hidden="1"/>
    </xf>
    <xf numFmtId="0" fontId="26" fillId="0" borderId="0" xfId="0" applyFont="1"/>
    <xf numFmtId="0" fontId="26" fillId="11" borderId="0" xfId="0" applyFont="1" applyFill="1" applyBorder="1"/>
    <xf numFmtId="0" fontId="22" fillId="13" borderId="5" xfId="0" applyFont="1" applyFill="1" applyBorder="1" applyAlignment="1">
      <alignment vertical="center" wrapText="1"/>
    </xf>
    <xf numFmtId="0" fontId="22" fillId="13" borderId="9" xfId="0" applyFont="1" applyFill="1" applyBorder="1" applyAlignment="1">
      <alignment vertical="center" wrapText="1"/>
    </xf>
    <xf numFmtId="14" fontId="22" fillId="0" borderId="9" xfId="0" applyNumberFormat="1" applyFont="1" applyFill="1" applyBorder="1" applyAlignment="1">
      <alignment horizontal="center" vertical="center"/>
    </xf>
    <xf numFmtId="0" fontId="28" fillId="2" borderId="5" xfId="0" applyFont="1" applyFill="1" applyBorder="1" applyAlignment="1">
      <alignment horizontal="center" vertical="center" wrapText="1"/>
    </xf>
    <xf numFmtId="0" fontId="24" fillId="13" borderId="5"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4" fillId="13" borderId="9" xfId="0" applyFont="1" applyFill="1" applyBorder="1" applyAlignment="1">
      <alignment vertical="center" wrapText="1"/>
    </xf>
    <xf numFmtId="14" fontId="24" fillId="0" borderId="9" xfId="0" applyNumberFormat="1" applyFont="1" applyFill="1" applyBorder="1" applyAlignment="1">
      <alignment horizontal="center" vertical="center" wrapText="1"/>
    </xf>
    <xf numFmtId="0" fontId="26" fillId="11" borderId="28" xfId="0" applyFont="1" applyFill="1" applyBorder="1"/>
    <xf numFmtId="0" fontId="26" fillId="11" borderId="5" xfId="0" applyFont="1" applyFill="1" applyBorder="1"/>
    <xf numFmtId="0" fontId="26" fillId="11" borderId="29" xfId="0" applyFont="1" applyFill="1" applyBorder="1"/>
    <xf numFmtId="0" fontId="26" fillId="11" borderId="11" xfId="0" applyFont="1" applyFill="1" applyBorder="1"/>
    <xf numFmtId="0" fontId="24" fillId="13" borderId="5" xfId="0" applyFont="1" applyFill="1" applyBorder="1" applyAlignment="1">
      <alignment vertical="center" wrapText="1"/>
    </xf>
    <xf numFmtId="14" fontId="22" fillId="0" borderId="9" xfId="0" applyNumberFormat="1" applyFont="1" applyFill="1" applyBorder="1" applyAlignment="1">
      <alignment horizontal="center" vertical="center" wrapText="1"/>
    </xf>
    <xf numFmtId="0" fontId="22" fillId="13" borderId="5"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4" fillId="0" borderId="5" xfId="0" applyFont="1" applyFill="1" applyBorder="1" applyAlignment="1">
      <alignment vertical="center" wrapText="1"/>
    </xf>
    <xf numFmtId="0" fontId="28"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13" borderId="1" xfId="0" applyFont="1" applyFill="1" applyBorder="1" applyAlignment="1">
      <alignment vertical="center" wrapText="1"/>
    </xf>
    <xf numFmtId="0" fontId="22" fillId="13" borderId="1" xfId="0" applyFont="1" applyFill="1" applyBorder="1" applyAlignment="1">
      <alignment vertical="center" wrapText="1"/>
    </xf>
    <xf numFmtId="0" fontId="24" fillId="13" borderId="2" xfId="0" applyFont="1" applyFill="1" applyBorder="1" applyAlignment="1">
      <alignment vertical="center" wrapText="1"/>
    </xf>
    <xf numFmtId="14" fontId="24" fillId="0" borderId="2" xfId="0" applyNumberFormat="1"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4" fillId="13" borderId="32" xfId="0" applyFont="1" applyFill="1" applyBorder="1" applyAlignment="1">
      <alignment horizontal="center" vertical="center" wrapText="1"/>
    </xf>
    <xf numFmtId="0" fontId="24" fillId="13" borderId="32" xfId="0" applyFont="1" applyFill="1" applyBorder="1" applyAlignment="1">
      <alignment vertical="center" wrapText="1"/>
    </xf>
    <xf numFmtId="9" fontId="24" fillId="0" borderId="32" xfId="0" applyNumberFormat="1" applyFont="1" applyFill="1" applyBorder="1" applyAlignment="1">
      <alignment vertical="center" wrapText="1"/>
    </xf>
    <xf numFmtId="0" fontId="22" fillId="13" borderId="32" xfId="0" applyFont="1" applyFill="1" applyBorder="1" applyAlignment="1">
      <alignment vertical="center" wrapText="1"/>
    </xf>
    <xf numFmtId="14" fontId="22" fillId="0" borderId="33" xfId="0" applyNumberFormat="1" applyFont="1" applyFill="1" applyBorder="1" applyAlignment="1">
      <alignment horizontal="center" vertical="center"/>
    </xf>
    <xf numFmtId="0" fontId="26" fillId="0" borderId="28" xfId="0" applyFont="1" applyBorder="1"/>
    <xf numFmtId="0" fontId="26" fillId="0" borderId="5" xfId="0" applyFont="1" applyBorder="1"/>
    <xf numFmtId="0" fontId="26" fillId="0" borderId="29" xfId="0" applyFont="1" applyBorder="1"/>
    <xf numFmtId="0" fontId="26" fillId="0" borderId="11" xfId="0" applyFont="1" applyBorder="1"/>
    <xf numFmtId="0" fontId="24" fillId="0" borderId="5"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13" borderId="35" xfId="0" applyFont="1" applyFill="1" applyBorder="1" applyAlignment="1">
      <alignment vertical="center" wrapText="1"/>
    </xf>
    <xf numFmtId="0" fontId="22" fillId="13" borderId="35" xfId="0" applyFont="1" applyFill="1" applyBorder="1" applyAlignment="1">
      <alignment vertical="center" wrapText="1"/>
    </xf>
    <xf numFmtId="14" fontId="22" fillId="0" borderId="36" xfId="0" applyNumberFormat="1" applyFont="1" applyFill="1" applyBorder="1" applyAlignment="1">
      <alignment horizontal="center" vertical="center" wrapText="1"/>
    </xf>
    <xf numFmtId="0" fontId="30" fillId="2" borderId="8" xfId="0" applyFont="1" applyFill="1" applyBorder="1" applyAlignment="1">
      <alignment horizontal="center" vertical="center" wrapText="1"/>
    </xf>
    <xf numFmtId="0" fontId="24" fillId="13" borderId="8" xfId="0" applyFont="1" applyFill="1" applyBorder="1" applyAlignment="1">
      <alignment horizontal="center" vertical="center" wrapText="1"/>
    </xf>
    <xf numFmtId="0" fontId="24" fillId="13" borderId="8" xfId="0" applyFont="1" applyFill="1" applyBorder="1" applyAlignment="1">
      <alignment vertical="center" wrapText="1"/>
    </xf>
    <xf numFmtId="0" fontId="22" fillId="13" borderId="8" xfId="0" applyFont="1" applyFill="1" applyBorder="1" applyAlignment="1">
      <alignment vertical="center" wrapText="1"/>
    </xf>
    <xf numFmtId="0" fontId="22" fillId="0" borderId="15" xfId="0" applyFont="1" applyFill="1" applyBorder="1" applyAlignment="1">
      <alignment vertical="center" wrapText="1"/>
    </xf>
    <xf numFmtId="14" fontId="24" fillId="0" borderId="15" xfId="0" applyNumberFormat="1" applyFont="1" applyFill="1" applyBorder="1" applyAlignment="1">
      <alignment horizontal="center" vertical="center" wrapText="1"/>
    </xf>
    <xf numFmtId="0" fontId="30" fillId="0" borderId="5" xfId="0" applyFont="1" applyFill="1" applyBorder="1" applyAlignment="1">
      <alignment horizontal="center" vertical="center" wrapText="1"/>
    </xf>
    <xf numFmtId="14" fontId="24" fillId="0" borderId="9" xfId="0" applyNumberFormat="1" applyFont="1" applyFill="1" applyBorder="1" applyAlignment="1">
      <alignment horizontal="center" vertical="center"/>
    </xf>
    <xf numFmtId="0" fontId="28" fillId="0" borderId="5" xfId="0" applyFont="1" applyBorder="1" applyAlignment="1">
      <alignment horizontal="center" vertical="center"/>
    </xf>
    <xf numFmtId="0" fontId="28" fillId="0" borderId="35" xfId="0" applyFont="1" applyBorder="1" applyAlignment="1">
      <alignment horizontal="center" vertical="center"/>
    </xf>
    <xf numFmtId="0" fontId="24" fillId="13" borderId="35" xfId="0" applyFont="1" applyFill="1" applyBorder="1" applyAlignment="1">
      <alignment horizontal="center" vertical="center" wrapText="1"/>
    </xf>
    <xf numFmtId="0" fontId="24" fillId="13" borderId="36" xfId="0" applyFont="1" applyFill="1" applyBorder="1" applyAlignment="1">
      <alignment vertical="center" wrapText="1"/>
    </xf>
    <xf numFmtId="14" fontId="22" fillId="0" borderId="36" xfId="0" applyNumberFormat="1" applyFont="1" applyFill="1" applyBorder="1" applyAlignment="1">
      <alignment horizontal="center" vertical="center"/>
    </xf>
    <xf numFmtId="0" fontId="26" fillId="0" borderId="34" xfId="0" applyFont="1" applyBorder="1"/>
    <xf numFmtId="0" fontId="26" fillId="0" borderId="35" xfId="0" applyFont="1" applyBorder="1"/>
    <xf numFmtId="0" fontId="26" fillId="0" borderId="38" xfId="0" applyFont="1" applyBorder="1"/>
    <xf numFmtId="0" fontId="26" fillId="0" borderId="39" xfId="0" applyFont="1" applyBorder="1"/>
    <xf numFmtId="0" fontId="26" fillId="0" borderId="0" xfId="0" applyFont="1" applyAlignment="1">
      <alignment vertical="center"/>
    </xf>
    <xf numFmtId="0" fontId="26" fillId="0" borderId="0" xfId="0" applyFont="1" applyAlignment="1">
      <alignment horizontal="center" vertical="center"/>
    </xf>
    <xf numFmtId="9" fontId="0" fillId="0" borderId="5" xfId="0" applyNumberFormat="1" applyFill="1" applyBorder="1" applyAlignment="1">
      <alignment horizontal="center" vertical="center"/>
    </xf>
    <xf numFmtId="9" fontId="0" fillId="0" borderId="5" xfId="2" applyFont="1" applyFill="1" applyBorder="1" applyAlignment="1">
      <alignment horizontal="left" vertical="center" wrapText="1"/>
    </xf>
    <xf numFmtId="0" fontId="26" fillId="11" borderId="28" xfId="0" applyFont="1" applyFill="1" applyBorder="1" applyAlignment="1">
      <alignment vertical="center"/>
    </xf>
    <xf numFmtId="9" fontId="26" fillId="0" borderId="28" xfId="0" applyNumberFormat="1" applyFont="1" applyBorder="1" applyAlignment="1">
      <alignment horizontal="center" vertical="center"/>
    </xf>
    <xf numFmtId="3" fontId="7" fillId="0" borderId="7" xfId="0" applyNumberFormat="1" applyFont="1" applyFill="1" applyBorder="1" applyAlignment="1">
      <alignment vertical="center"/>
    </xf>
    <xf numFmtId="10" fontId="3" fillId="0" borderId="8" xfId="0" quotePrefix="1" applyNumberFormat="1" applyFont="1" applyFill="1" applyBorder="1" applyAlignment="1">
      <alignment horizontal="center" vertical="center"/>
    </xf>
    <xf numFmtId="0" fontId="3" fillId="0" borderId="28" xfId="0" quotePrefix="1" applyFont="1" applyFill="1" applyBorder="1" applyAlignment="1">
      <alignment horizontal="right" vertical="center"/>
    </xf>
    <xf numFmtId="0" fontId="0" fillId="2" borderId="20" xfId="0" applyFill="1" applyBorder="1"/>
    <xf numFmtId="0" fontId="0" fillId="2" borderId="0" xfId="0" applyFill="1" applyBorder="1"/>
    <xf numFmtId="0" fontId="0" fillId="2" borderId="0" xfId="0" applyFill="1" applyBorder="1" applyAlignment="1">
      <alignment horizontal="center"/>
    </xf>
    <xf numFmtId="0" fontId="0" fillId="0" borderId="0" xfId="0" applyBorder="1" applyAlignment="1">
      <alignment horizontal="center" vertical="center"/>
    </xf>
    <xf numFmtId="0" fontId="0" fillId="0" borderId="0" xfId="0" applyBorder="1"/>
    <xf numFmtId="0" fontId="0" fillId="0" borderId="21" xfId="0" applyBorder="1"/>
    <xf numFmtId="0" fontId="4" fillId="2" borderId="20" xfId="0" applyFont="1" applyFill="1" applyBorder="1"/>
    <xf numFmtId="0" fontId="16" fillId="0" borderId="20" xfId="0" quotePrefix="1" applyFont="1" applyFill="1" applyBorder="1" applyAlignment="1">
      <alignment horizontal="justify" wrapText="1"/>
    </xf>
    <xf numFmtId="0" fontId="17" fillId="0" borderId="0" xfId="0" applyFont="1" applyFill="1" applyBorder="1"/>
    <xf numFmtId="0" fontId="17" fillId="0" borderId="0" xfId="0" applyFont="1" applyFill="1" applyBorder="1" applyAlignment="1">
      <alignment horizontal="center"/>
    </xf>
    <xf numFmtId="0" fontId="17" fillId="0" borderId="20" xfId="0" applyFont="1" applyFill="1" applyBorder="1"/>
    <xf numFmtId="0" fontId="16" fillId="0" borderId="20" xfId="0" quotePrefix="1" applyFont="1" applyFill="1" applyBorder="1" applyAlignment="1">
      <alignment horizontal="justify" vertical="center" wrapText="1"/>
    </xf>
    <xf numFmtId="0" fontId="3" fillId="0" borderId="28" xfId="0" applyFont="1" applyBorder="1" applyAlignment="1">
      <alignment horizontal="center" vertical="center"/>
    </xf>
    <xf numFmtId="0" fontId="4" fillId="7" borderId="29" xfId="1" applyFont="1" applyFill="1" applyBorder="1" applyAlignment="1" applyProtection="1">
      <alignment horizontal="center" vertical="center" wrapText="1"/>
    </xf>
    <xf numFmtId="0" fontId="0" fillId="0" borderId="29" xfId="0" applyBorder="1"/>
    <xf numFmtId="0" fontId="0" fillId="0" borderId="29" xfId="0" applyBorder="1" applyAlignment="1">
      <alignment vertical="center" wrapText="1"/>
    </xf>
    <xf numFmtId="0" fontId="0" fillId="0" borderId="29" xfId="0" applyBorder="1" applyAlignment="1">
      <alignment wrapText="1"/>
    </xf>
    <xf numFmtId="0" fontId="0" fillId="0" borderId="29" xfId="0" applyBorder="1" applyAlignment="1">
      <alignment horizontal="center" vertical="center"/>
    </xf>
    <xf numFmtId="0" fontId="3" fillId="0" borderId="30" xfId="0" quotePrefix="1" applyFont="1" applyFill="1" applyBorder="1" applyAlignment="1">
      <alignment horizontal="center" vertical="center"/>
    </xf>
    <xf numFmtId="0" fontId="0" fillId="0" borderId="29" xfId="0" applyBorder="1" applyAlignment="1">
      <alignment horizontal="center" vertical="center" wrapText="1"/>
    </xf>
    <xf numFmtId="0" fontId="0" fillId="0" borderId="35" xfId="0" applyFill="1" applyBorder="1" applyAlignment="1">
      <alignment horizontal="center" vertical="center"/>
    </xf>
    <xf numFmtId="0" fontId="4" fillId="0" borderId="35" xfId="0" applyFont="1" applyFill="1" applyBorder="1" applyAlignment="1">
      <alignment horizontal="justify" vertical="center" wrapText="1" shrinkToFit="1"/>
    </xf>
    <xf numFmtId="0" fontId="4" fillId="0" borderId="35" xfId="0" quotePrefix="1" applyFont="1" applyFill="1" applyBorder="1" applyAlignment="1">
      <alignment horizontal="center" vertical="center" wrapText="1"/>
    </xf>
    <xf numFmtId="165" fontId="15" fillId="0" borderId="35" xfId="0" applyNumberFormat="1" applyFont="1" applyFill="1" applyBorder="1" applyAlignment="1" applyProtection="1">
      <alignment horizontal="center" vertical="center"/>
      <protection locked="0"/>
    </xf>
    <xf numFmtId="0" fontId="4" fillId="0" borderId="39" xfId="0" quotePrefix="1" applyFont="1" applyFill="1" applyBorder="1" applyAlignment="1">
      <alignment horizontal="center" vertical="center" wrapText="1"/>
    </xf>
    <xf numFmtId="10" fontId="3" fillId="0" borderId="35" xfId="0" quotePrefix="1" applyNumberFormat="1" applyFont="1" applyFill="1" applyBorder="1" applyAlignment="1">
      <alignment horizontal="center" vertical="center"/>
    </xf>
    <xf numFmtId="0" fontId="0" fillId="0" borderId="35" xfId="0" applyBorder="1" applyAlignment="1">
      <alignment horizontal="center" vertical="center"/>
    </xf>
    <xf numFmtId="0" fontId="0" fillId="0" borderId="35" xfId="0" applyBorder="1"/>
    <xf numFmtId="0" fontId="0" fillId="0" borderId="38" xfId="0" applyBorder="1"/>
    <xf numFmtId="0" fontId="24" fillId="2" borderId="5" xfId="1" applyFont="1" applyFill="1" applyBorder="1" applyAlignment="1" applyProtection="1">
      <alignment horizontal="left" vertical="top" wrapText="1"/>
    </xf>
    <xf numFmtId="0" fontId="22" fillId="0" borderId="5" xfId="0" applyFont="1" applyBorder="1" applyAlignment="1">
      <alignment horizontal="center" vertical="center" wrapText="1"/>
    </xf>
    <xf numFmtId="0" fontId="22" fillId="0" borderId="0" xfId="0" applyFont="1"/>
    <xf numFmtId="0" fontId="22" fillId="0" borderId="0" xfId="0" applyFont="1" applyAlignment="1">
      <alignment horizontal="center"/>
    </xf>
    <xf numFmtId="0" fontId="32" fillId="10" borderId="28" xfId="0" applyFont="1" applyFill="1" applyBorder="1" applyAlignment="1">
      <alignment horizontal="center" vertical="center" wrapText="1"/>
    </xf>
    <xf numFmtId="0" fontId="32" fillId="10" borderId="5" xfId="0" applyFont="1" applyFill="1" applyBorder="1" applyAlignment="1">
      <alignment horizontal="center" vertical="center" wrapText="1"/>
    </xf>
    <xf numFmtId="0" fontId="32" fillId="10" borderId="29" xfId="0" applyFont="1" applyFill="1" applyBorder="1" applyAlignment="1">
      <alignment horizontal="center" vertical="center" wrapText="1"/>
    </xf>
    <xf numFmtId="0" fontId="32" fillId="10" borderId="11" xfId="0" applyFont="1" applyFill="1" applyBorder="1" applyAlignment="1">
      <alignment horizontal="center" vertical="center" wrapText="1"/>
    </xf>
    <xf numFmtId="0" fontId="33" fillId="11" borderId="0" xfId="0" applyFont="1" applyFill="1" applyBorder="1"/>
    <xf numFmtId="0" fontId="24" fillId="2" borderId="29" xfId="1" applyFont="1" applyFill="1" applyBorder="1" applyAlignment="1" applyProtection="1">
      <alignment horizontal="center" vertical="center" wrapText="1"/>
    </xf>
    <xf numFmtId="0" fontId="24" fillId="2" borderId="29" xfId="1" applyFont="1" applyFill="1" applyBorder="1" applyAlignment="1" applyProtection="1">
      <alignment horizontal="center" wrapText="1"/>
    </xf>
    <xf numFmtId="0" fontId="22" fillId="11" borderId="29" xfId="0" applyFont="1" applyFill="1" applyBorder="1" applyAlignment="1">
      <alignment horizontal="center"/>
    </xf>
    <xf numFmtId="0" fontId="22" fillId="11" borderId="29" xfId="0" applyFont="1" applyFill="1" applyBorder="1" applyAlignment="1">
      <alignment horizontal="center" vertical="center" wrapText="1"/>
    </xf>
    <xf numFmtId="0" fontId="22" fillId="0" borderId="29" xfId="0" applyFont="1" applyBorder="1" applyAlignment="1">
      <alignment horizontal="center"/>
    </xf>
    <xf numFmtId="0" fontId="22" fillId="0" borderId="29" xfId="0" applyFont="1" applyBorder="1" applyAlignment="1">
      <alignment horizontal="center" vertical="center"/>
    </xf>
    <xf numFmtId="0" fontId="22" fillId="0" borderId="38" xfId="0" applyFont="1" applyBorder="1" applyAlignment="1">
      <alignment horizontal="center"/>
    </xf>
    <xf numFmtId="0" fontId="0" fillId="0" borderId="0" xfId="0" applyAlignment="1">
      <alignment horizontal="left" wrapText="1"/>
    </xf>
    <xf numFmtId="0" fontId="4" fillId="0" borderId="9" xfId="0" quotePrefix="1" applyFont="1" applyFill="1" applyBorder="1" applyAlignment="1">
      <alignment horizontal="center" vertical="center" wrapText="1"/>
    </xf>
    <xf numFmtId="0" fontId="4" fillId="0" borderId="11" xfId="0" quotePrefix="1" applyFont="1" applyFill="1" applyBorder="1" applyAlignment="1">
      <alignment horizontal="center" vertical="center" wrapText="1"/>
    </xf>
    <xf numFmtId="0" fontId="3" fillId="0" borderId="5" xfId="0" applyFont="1" applyBorder="1" applyAlignment="1">
      <alignment horizontal="center" vertical="center"/>
    </xf>
    <xf numFmtId="0" fontId="2" fillId="0" borderId="17" xfId="0" quotePrefix="1" applyFont="1" applyFill="1" applyBorder="1" applyAlignment="1">
      <alignment horizontal="center" vertical="top" wrapText="1" shrinkToFit="1"/>
    </xf>
    <xf numFmtId="0" fontId="2" fillId="0" borderId="18" xfId="0" quotePrefix="1" applyFont="1" applyFill="1" applyBorder="1" applyAlignment="1">
      <alignment horizontal="center" vertical="top" wrapText="1" shrinkToFit="1"/>
    </xf>
    <xf numFmtId="0" fontId="2" fillId="0" borderId="19" xfId="0" quotePrefix="1" applyFont="1" applyFill="1" applyBorder="1" applyAlignment="1">
      <alignment horizontal="center" vertical="top" wrapText="1" shrinkToFit="1"/>
    </xf>
    <xf numFmtId="0" fontId="2" fillId="0" borderId="20" xfId="0" quotePrefix="1" applyFont="1" applyFill="1" applyBorder="1" applyAlignment="1">
      <alignment horizontal="center" vertical="top" wrapText="1" shrinkToFit="1"/>
    </xf>
    <xf numFmtId="0" fontId="2" fillId="0" borderId="0" xfId="0" quotePrefix="1" applyFont="1" applyFill="1" applyBorder="1" applyAlignment="1">
      <alignment horizontal="center" vertical="top" wrapText="1" shrinkToFit="1"/>
    </xf>
    <xf numFmtId="0" fontId="2" fillId="0" borderId="21" xfId="0" quotePrefix="1" applyFont="1" applyFill="1" applyBorder="1" applyAlignment="1">
      <alignment horizontal="center" vertical="top" wrapText="1" shrinkToFit="1"/>
    </xf>
    <xf numFmtId="0" fontId="2" fillId="0" borderId="40" xfId="0" quotePrefix="1" applyFont="1" applyFill="1" applyBorder="1" applyAlignment="1">
      <alignment horizontal="center" vertical="top" wrapText="1" shrinkToFit="1"/>
    </xf>
    <xf numFmtId="0" fontId="2" fillId="0" borderId="6" xfId="0" quotePrefix="1" applyFont="1" applyFill="1" applyBorder="1" applyAlignment="1">
      <alignment horizontal="center" vertical="top" wrapText="1" shrinkToFit="1"/>
    </xf>
    <xf numFmtId="0" fontId="2" fillId="0" borderId="41" xfId="0" quotePrefix="1" applyFont="1" applyFill="1" applyBorder="1" applyAlignment="1">
      <alignment horizontal="center" vertical="top" wrapText="1" shrinkToFit="1"/>
    </xf>
    <xf numFmtId="0" fontId="4" fillId="0" borderId="9" xfId="0" quotePrefix="1" applyFont="1" applyFill="1" applyBorder="1" applyAlignment="1">
      <alignment horizontal="center" vertical="center"/>
    </xf>
    <xf numFmtId="0" fontId="4" fillId="0" borderId="10" xfId="0" quotePrefix="1" applyFont="1" applyFill="1" applyBorder="1" applyAlignment="1">
      <alignment horizontal="center" vertical="center"/>
    </xf>
    <xf numFmtId="0" fontId="4" fillId="0" borderId="11" xfId="0" quotePrefix="1" applyFont="1" applyFill="1" applyBorder="1" applyAlignment="1">
      <alignment horizontal="center" vertical="center"/>
    </xf>
    <xf numFmtId="0" fontId="4" fillId="0" borderId="10" xfId="0" quotePrefix="1" applyFont="1" applyFill="1" applyBorder="1" applyAlignment="1">
      <alignment horizontal="center" vertical="center" wrapText="1"/>
    </xf>
    <xf numFmtId="0" fontId="4" fillId="0" borderId="42" xfId="0" quotePrefix="1" applyFont="1" applyFill="1" applyBorder="1" applyAlignment="1">
      <alignment horizontal="center" vertical="center" wrapText="1"/>
    </xf>
    <xf numFmtId="0" fontId="3" fillId="0" borderId="43" xfId="0" applyFont="1" applyFill="1" applyBorder="1" applyAlignment="1">
      <alignment horizontal="center"/>
    </xf>
    <xf numFmtId="0" fontId="3" fillId="0" borderId="10" xfId="0" applyFont="1" applyFill="1" applyBorder="1" applyAlignment="1">
      <alignment horizontal="center"/>
    </xf>
    <xf numFmtId="0" fontId="3" fillId="0" borderId="42" xfId="0" applyFont="1" applyFill="1" applyBorder="1" applyAlignment="1">
      <alignment horizontal="center"/>
    </xf>
    <xf numFmtId="0" fontId="4" fillId="0" borderId="43" xfId="0" quotePrefix="1" applyFont="1" applyFill="1" applyBorder="1" applyAlignment="1">
      <alignment horizontal="left" vertical="center" wrapText="1" shrinkToFit="1"/>
    </xf>
    <xf numFmtId="0" fontId="4" fillId="0" borderId="10" xfId="0" quotePrefix="1" applyFont="1" applyFill="1" applyBorder="1" applyAlignment="1">
      <alignment horizontal="left" vertical="center" wrapText="1" shrinkToFit="1"/>
    </xf>
    <xf numFmtId="0" fontId="4" fillId="0" borderId="42" xfId="0" quotePrefix="1" applyFont="1" applyFill="1" applyBorder="1" applyAlignment="1">
      <alignment horizontal="left" vertical="center" wrapText="1" shrinkToFit="1"/>
    </xf>
    <xf numFmtId="0" fontId="4" fillId="0" borderId="9"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3" fillId="0" borderId="30" xfId="0" quotePrefix="1" applyFont="1" applyFill="1" applyBorder="1" applyAlignment="1">
      <alignment horizontal="center" vertical="center" wrapText="1"/>
    </xf>
    <xf numFmtId="0" fontId="3" fillId="0" borderId="25" xfId="0" quotePrefix="1" applyFont="1" applyFill="1" applyBorder="1" applyAlignment="1">
      <alignment horizontal="center" vertical="center" wrapText="1"/>
    </xf>
    <xf numFmtId="0" fontId="3" fillId="0" borderId="37" xfId="0" quotePrefix="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26" xfId="0" quotePrefix="1" applyFont="1" applyFill="1" applyBorder="1" applyAlignment="1">
      <alignment horizontal="center" vertical="center" wrapText="1"/>
    </xf>
    <xf numFmtId="0" fontId="4" fillId="0" borderId="36" xfId="0" applyFont="1" applyFill="1" applyBorder="1" applyAlignment="1">
      <alignment horizontal="center" vertical="center" wrapText="1" shrinkToFit="1"/>
    </xf>
    <xf numFmtId="0" fontId="15" fillId="0" borderId="39" xfId="0" applyFont="1" applyFill="1" applyBorder="1" applyAlignment="1">
      <alignment horizontal="center" vertical="center" wrapText="1" shrinkToFit="1"/>
    </xf>
    <xf numFmtId="3" fontId="7" fillId="0" borderId="15"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9" xfId="0" applyNumberFormat="1" applyFont="1" applyFill="1" applyBorder="1" applyAlignment="1">
      <alignment vertical="center"/>
    </xf>
    <xf numFmtId="3" fontId="7" fillId="0" borderId="11" xfId="0" applyNumberFormat="1" applyFont="1" applyFill="1" applyBorder="1" applyAlignment="1">
      <alignment vertical="center"/>
    </xf>
    <xf numFmtId="0" fontId="4" fillId="0" borderId="43" xfId="0" quotePrefix="1" applyFont="1" applyFill="1" applyBorder="1" applyAlignment="1" applyProtection="1">
      <alignment horizontal="left" vertical="center" wrapText="1"/>
      <protection locked="0"/>
    </xf>
    <xf numFmtId="0" fontId="4" fillId="0" borderId="10" xfId="0" quotePrefix="1" applyFont="1" applyFill="1" applyBorder="1" applyAlignment="1" applyProtection="1">
      <alignment horizontal="left" vertical="center" wrapText="1"/>
      <protection locked="0"/>
    </xf>
    <xf numFmtId="0" fontId="4" fillId="0" borderId="42" xfId="0" quotePrefix="1" applyFont="1" applyFill="1" applyBorder="1" applyAlignment="1" applyProtection="1">
      <alignment horizontal="left" vertical="center" wrapText="1"/>
      <protection locked="0"/>
    </xf>
    <xf numFmtId="0" fontId="2" fillId="0" borderId="28" xfId="0" quotePrefix="1" applyFont="1" applyBorder="1" applyAlignment="1">
      <alignment horizontal="center" vertical="center"/>
    </xf>
    <xf numFmtId="0" fontId="2" fillId="0" borderId="5" xfId="0" quotePrefix="1" applyFont="1" applyBorder="1" applyAlignment="1">
      <alignment horizontal="center" vertical="center"/>
    </xf>
    <xf numFmtId="0" fontId="18" fillId="7" borderId="9" xfId="1" applyFont="1" applyFill="1" applyBorder="1" applyAlignment="1" applyProtection="1">
      <alignment horizontal="center"/>
    </xf>
    <xf numFmtId="0" fontId="18" fillId="7" borderId="10" xfId="1" applyFont="1" applyFill="1" applyBorder="1" applyAlignment="1" applyProtection="1">
      <alignment horizontal="center"/>
    </xf>
    <xf numFmtId="0" fontId="18" fillId="7" borderId="42" xfId="1" applyFont="1" applyFill="1" applyBorder="1" applyAlignment="1" applyProtection="1">
      <alignment horizontal="center"/>
    </xf>
    <xf numFmtId="0" fontId="4" fillId="0" borderId="11" xfId="0" applyFont="1" applyFill="1" applyBorder="1" applyAlignment="1">
      <alignment horizontal="center" vertical="center" wrapText="1" shrinkToFit="1"/>
    </xf>
    <xf numFmtId="0" fontId="9" fillId="0" borderId="2" xfId="1" quotePrefix="1" applyFont="1" applyBorder="1" applyAlignment="1">
      <alignment horizontal="center" wrapText="1"/>
    </xf>
    <xf numFmtId="0" fontId="9" fillId="0" borderId="3" xfId="1" quotePrefix="1" applyFont="1" applyBorder="1" applyAlignment="1">
      <alignment horizontal="center" wrapText="1"/>
    </xf>
    <xf numFmtId="0" fontId="9" fillId="0" borderId="4" xfId="1" quotePrefix="1" applyFont="1" applyBorder="1" applyAlignment="1">
      <alignment horizontal="center" wrapText="1"/>
    </xf>
    <xf numFmtId="0" fontId="9" fillId="0" borderId="13" xfId="1" quotePrefix="1" applyFont="1" applyBorder="1" applyAlignment="1">
      <alignment horizontal="center" wrapText="1"/>
    </xf>
    <xf numFmtId="0" fontId="9" fillId="0" borderId="0" xfId="1" quotePrefix="1" applyFont="1" applyBorder="1" applyAlignment="1">
      <alignment horizontal="center" wrapText="1"/>
    </xf>
    <xf numFmtId="0" fontId="9" fillId="0" borderId="14" xfId="1" quotePrefix="1" applyFont="1" applyBorder="1" applyAlignment="1">
      <alignment horizontal="center" wrapText="1"/>
    </xf>
    <xf numFmtId="0" fontId="9" fillId="0" borderId="15" xfId="1" quotePrefix="1" applyFont="1" applyBorder="1" applyAlignment="1">
      <alignment horizontal="center" wrapText="1"/>
    </xf>
    <xf numFmtId="0" fontId="9" fillId="0" borderId="6" xfId="1" quotePrefix="1" applyFont="1" applyBorder="1" applyAlignment="1">
      <alignment horizontal="center" wrapText="1"/>
    </xf>
    <xf numFmtId="0" fontId="9" fillId="0" borderId="7" xfId="1" quotePrefix="1" applyFont="1" applyBorder="1" applyAlignment="1">
      <alignment horizontal="center" wrapText="1"/>
    </xf>
    <xf numFmtId="0" fontId="3" fillId="0" borderId="9" xfId="0" quotePrefix="1" applyFont="1" applyBorder="1" applyAlignment="1">
      <alignment horizontal="center" vertical="center"/>
    </xf>
    <xf numFmtId="0" fontId="3" fillId="0" borderId="10" xfId="0" quotePrefix="1" applyFont="1" applyBorder="1" applyAlignment="1">
      <alignment horizontal="center" vertical="center"/>
    </xf>
    <xf numFmtId="0" fontId="3" fillId="0" borderId="11" xfId="0" quotePrefix="1" applyFont="1" applyBorder="1" applyAlignment="1">
      <alignment horizontal="center" vertical="center"/>
    </xf>
    <xf numFmtId="0" fontId="9" fillId="3" borderId="5" xfId="1" quotePrefix="1" applyFont="1" applyFill="1" applyBorder="1" applyAlignment="1">
      <alignment horizontal="left" vertical="center"/>
    </xf>
    <xf numFmtId="0" fontId="9" fillId="3" borderId="5" xfId="1" quotePrefix="1" applyFont="1" applyFill="1"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9" fillId="3" borderId="5" xfId="1" applyFont="1" applyFill="1" applyBorder="1" applyAlignment="1">
      <alignment vertical="center"/>
    </xf>
    <xf numFmtId="0" fontId="5" fillId="0" borderId="9" xfId="0" quotePrefix="1" applyFont="1" applyBorder="1" applyAlignment="1">
      <alignment horizontal="justify" vertical="center" wrapText="1"/>
    </xf>
    <xf numFmtId="0" fontId="5" fillId="0" borderId="10" xfId="0" quotePrefix="1" applyFont="1" applyBorder="1" applyAlignment="1">
      <alignment horizontal="justify" vertical="center" wrapText="1"/>
    </xf>
    <xf numFmtId="0" fontId="5" fillId="0" borderId="11" xfId="0" quotePrefix="1" applyFont="1" applyBorder="1" applyAlignment="1">
      <alignment horizontal="justify" vertical="center" wrapTex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0" fillId="0" borderId="4" xfId="0" applyBorder="1" applyAlignment="1">
      <alignment horizontal="center" wrapText="1"/>
    </xf>
    <xf numFmtId="0" fontId="4" fillId="0" borderId="15"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0" fillId="0" borderId="7" xfId="0" applyBorder="1" applyAlignment="1">
      <alignment horizontal="center" wrapText="1"/>
    </xf>
    <xf numFmtId="0" fontId="7" fillId="5" borderId="9" xfId="0" applyFont="1" applyFill="1" applyBorder="1" applyAlignment="1">
      <alignment horizontal="center" wrapText="1" shrinkToFit="1"/>
    </xf>
    <xf numFmtId="0" fontId="10" fillId="5" borderId="10" xfId="0" applyFont="1" applyFill="1" applyBorder="1" applyAlignment="1">
      <alignment horizontal="center" wrapText="1" shrinkToFit="1"/>
    </xf>
    <xf numFmtId="0" fontId="10" fillId="5" borderId="11" xfId="0" applyFont="1" applyFill="1" applyBorder="1" applyAlignment="1">
      <alignment horizontal="center" wrapText="1" shrinkToFit="1"/>
    </xf>
    <xf numFmtId="0" fontId="7" fillId="8" borderId="2" xfId="0" applyFont="1" applyFill="1" applyBorder="1" applyAlignment="1">
      <alignment horizontal="center" vertical="center" wrapText="1" shrinkToFit="1"/>
    </xf>
    <xf numFmtId="0" fontId="10" fillId="8" borderId="3" xfId="0" applyFont="1" applyFill="1" applyBorder="1" applyAlignment="1">
      <alignment horizontal="center" vertical="center" wrapText="1" shrinkToFit="1"/>
    </xf>
    <xf numFmtId="0" fontId="10" fillId="8" borderId="4" xfId="0" applyFont="1" applyFill="1" applyBorder="1" applyAlignment="1">
      <alignment horizontal="center" vertical="center" wrapText="1" shrinkToFit="1"/>
    </xf>
    <xf numFmtId="0" fontId="0" fillId="8" borderId="15" xfId="0" applyFill="1" applyBorder="1" applyAlignment="1">
      <alignment horizontal="center" vertical="center" wrapText="1"/>
    </xf>
    <xf numFmtId="0" fontId="0" fillId="8" borderId="6" xfId="0" applyFill="1" applyBorder="1" applyAlignment="1">
      <alignment horizontal="center" vertical="center" wrapText="1"/>
    </xf>
    <xf numFmtId="0" fontId="0" fillId="8" borderId="7" xfId="0" applyFill="1" applyBorder="1" applyAlignment="1">
      <alignment horizontal="center" vertical="center" wrapText="1"/>
    </xf>
    <xf numFmtId="0" fontId="7" fillId="5" borderId="9" xfId="0" applyFont="1" applyFill="1" applyBorder="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5" fillId="5" borderId="9" xfId="0" applyFont="1" applyFill="1" applyBorder="1" applyAlignment="1">
      <alignment horizontal="center" wrapText="1" shrinkToFit="1"/>
    </xf>
    <xf numFmtId="0" fontId="5" fillId="5" borderId="10" xfId="0" applyFont="1" applyFill="1" applyBorder="1" applyAlignment="1">
      <alignment horizontal="center" wrapText="1" shrinkToFit="1"/>
    </xf>
    <xf numFmtId="0" fontId="0" fillId="5" borderId="10" xfId="0" applyFill="1" applyBorder="1" applyAlignment="1">
      <alignment horizontal="center" wrapText="1" shrinkToFit="1"/>
    </xf>
    <xf numFmtId="0" fontId="0" fillId="5" borderId="11" xfId="0" applyFill="1" applyBorder="1" applyAlignment="1">
      <alignment horizontal="center" wrapText="1" shrinkToFit="1"/>
    </xf>
    <xf numFmtId="0" fontId="6" fillId="0" borderId="5" xfId="0" quotePrefix="1" applyFont="1" applyBorder="1" applyAlignment="1" applyProtection="1">
      <alignment horizontal="center" vertical="center" wrapText="1"/>
      <protection locked="0"/>
    </xf>
    <xf numFmtId="0" fontId="6" fillId="5" borderId="1" xfId="0" quotePrefix="1" applyFont="1" applyFill="1" applyBorder="1" applyAlignment="1" applyProtection="1">
      <alignment horizontal="justify" vertical="center" wrapText="1"/>
      <protection locked="0"/>
    </xf>
    <xf numFmtId="0" fontId="6" fillId="5" borderId="8" xfId="0" quotePrefix="1" applyFont="1" applyFill="1" applyBorder="1" applyAlignment="1" applyProtection="1">
      <alignment horizontal="justify" vertical="center" wrapText="1"/>
      <protection locked="0"/>
    </xf>
    <xf numFmtId="0" fontId="6" fillId="0" borderId="12" xfId="0" applyFont="1" applyBorder="1" applyAlignment="1" applyProtection="1">
      <alignment horizontal="center" vertical="center" wrapText="1" shrinkToFit="1"/>
      <protection locked="0"/>
    </xf>
    <xf numFmtId="0" fontId="6" fillId="0" borderId="8" xfId="0" applyFont="1" applyBorder="1" applyAlignment="1" applyProtection="1">
      <alignment horizontal="center" vertical="center" wrapText="1" shrinkToFit="1"/>
      <protection locked="0"/>
    </xf>
    <xf numFmtId="0" fontId="5" fillId="5" borderId="1" xfId="0" applyFont="1" applyFill="1" applyBorder="1" applyAlignment="1">
      <alignment horizontal="center" vertical="center" wrapText="1" shrinkToFit="1"/>
    </xf>
    <xf numFmtId="0" fontId="5" fillId="5" borderId="8" xfId="0" applyFont="1" applyFill="1" applyBorder="1" applyAlignment="1">
      <alignment horizontal="center" vertical="center" wrapText="1" shrinkToFit="1"/>
    </xf>
    <xf numFmtId="0" fontId="7" fillId="0" borderId="5" xfId="0" quotePrefix="1" applyFont="1" applyBorder="1" applyAlignment="1">
      <alignment horizontal="center" vertical="center" wrapText="1"/>
    </xf>
    <xf numFmtId="0" fontId="7" fillId="0" borderId="5" xfId="0" applyFont="1" applyBorder="1" applyAlignment="1">
      <alignment horizontal="center" vertical="center" wrapText="1"/>
    </xf>
    <xf numFmtId="0" fontId="7" fillId="5" borderId="5" xfId="0" quotePrefix="1"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5" borderId="5"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5" xfId="0" applyFont="1" applyFill="1" applyBorder="1" applyAlignment="1">
      <alignment horizontal="center" vertical="center" wrapText="1"/>
    </xf>
    <xf numFmtId="0" fontId="6" fillId="0" borderId="1" xfId="0" quotePrefix="1" applyFont="1" applyBorder="1" applyAlignment="1" applyProtection="1">
      <alignment horizontal="center" vertical="center" wrapText="1"/>
      <protection locked="0"/>
    </xf>
    <xf numFmtId="0" fontId="6" fillId="0" borderId="12" xfId="0" quotePrefix="1" applyFont="1" applyBorder="1" applyAlignment="1" applyProtection="1">
      <alignment horizontal="center" vertical="center" wrapText="1"/>
      <protection locked="0"/>
    </xf>
    <xf numFmtId="0" fontId="5" fillId="5" borderId="1" xfId="0" applyFont="1" applyFill="1" applyBorder="1" applyAlignment="1">
      <alignment horizontal="center" vertical="center" textRotation="90" wrapText="1" shrinkToFit="1"/>
    </xf>
    <xf numFmtId="0" fontId="5" fillId="5" borderId="8" xfId="0" applyFont="1" applyFill="1" applyBorder="1" applyAlignment="1">
      <alignment horizontal="center" vertical="center" textRotation="90" wrapText="1" shrinkToFit="1"/>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5" borderId="11" xfId="0" applyFont="1" applyFill="1" applyBorder="1" applyAlignment="1">
      <alignment horizontal="center"/>
    </xf>
    <xf numFmtId="0" fontId="5" fillId="5" borderId="9" xfId="0" applyFont="1" applyFill="1" applyBorder="1" applyAlignment="1">
      <alignment horizontal="center" vertical="center" wrapText="1" shrinkToFit="1"/>
    </xf>
    <xf numFmtId="0" fontId="0" fillId="5" borderId="10" xfId="0" applyFill="1" applyBorder="1" applyAlignment="1">
      <alignment horizontal="center" vertical="center" wrapText="1" shrinkToFit="1"/>
    </xf>
    <xf numFmtId="0" fontId="0" fillId="5" borderId="11" xfId="0" applyFill="1" applyBorder="1" applyAlignment="1">
      <alignment horizontal="center" vertical="center" wrapText="1" shrinkToFit="1"/>
    </xf>
    <xf numFmtId="0" fontId="7" fillId="8" borderId="5" xfId="0" quotePrefix="1" applyFont="1" applyFill="1" applyBorder="1" applyAlignment="1">
      <alignment horizontal="center" vertical="center" wrapText="1"/>
    </xf>
    <xf numFmtId="0" fontId="6" fillId="0" borderId="1" xfId="0" quotePrefix="1" applyFont="1" applyFill="1" applyBorder="1" applyAlignment="1" applyProtection="1">
      <alignment horizontal="center" vertical="center" wrapText="1"/>
      <protection locked="0"/>
    </xf>
    <xf numFmtId="0" fontId="6" fillId="0" borderId="12" xfId="0" quotePrefix="1" applyFont="1" applyFill="1" applyBorder="1" applyAlignment="1" applyProtection="1">
      <alignment horizontal="center" vertical="center" wrapText="1"/>
      <protection locked="0"/>
    </xf>
    <xf numFmtId="0" fontId="6" fillId="0" borderId="8" xfId="0" quotePrefix="1" applyFont="1" applyFill="1" applyBorder="1" applyAlignment="1" applyProtection="1">
      <alignment horizontal="center" vertical="center" wrapText="1"/>
      <protection locked="0"/>
    </xf>
    <xf numFmtId="0" fontId="6" fillId="0" borderId="8" xfId="0" quotePrefix="1" applyFont="1" applyBorder="1" applyAlignment="1" applyProtection="1">
      <alignment horizontal="center" vertical="center" wrapText="1"/>
      <protection locked="0"/>
    </xf>
    <xf numFmtId="0" fontId="6" fillId="0" borderId="5" xfId="0" applyFont="1" applyBorder="1" applyAlignment="1" applyProtection="1">
      <alignment horizontal="center" vertical="top" wrapText="1"/>
      <protection locked="0"/>
    </xf>
    <xf numFmtId="0" fontId="6" fillId="0" borderId="5" xfId="0" applyFont="1" applyBorder="1" applyAlignment="1" applyProtection="1">
      <alignment horizontal="center" vertical="top"/>
      <protection locked="0"/>
    </xf>
    <xf numFmtId="0" fontId="6" fillId="5" borderId="1" xfId="0" applyFont="1" applyFill="1" applyBorder="1" applyAlignment="1" applyProtection="1">
      <alignment horizontal="justify" vertical="top" wrapText="1" shrinkToFit="1"/>
      <protection locked="0"/>
    </xf>
    <xf numFmtId="0" fontId="0" fillId="5" borderId="12" xfId="0" applyFill="1" applyBorder="1" applyAlignment="1" applyProtection="1">
      <alignment horizontal="justify" vertical="top" wrapText="1" shrinkToFit="1"/>
      <protection locked="0"/>
    </xf>
    <xf numFmtId="0" fontId="6" fillId="0" borderId="1" xfId="0" quotePrefix="1" applyFont="1" applyBorder="1" applyAlignment="1" applyProtection="1">
      <alignment horizontal="center" vertical="top" wrapText="1"/>
      <protection locked="0"/>
    </xf>
    <xf numFmtId="0" fontId="6" fillId="0" borderId="12" xfId="0" quotePrefix="1" applyFont="1" applyBorder="1" applyAlignment="1" applyProtection="1">
      <alignment horizontal="center" vertical="top" wrapText="1"/>
      <protection locked="0"/>
    </xf>
    <xf numFmtId="0" fontId="0" fillId="5" borderId="8" xfId="0" applyFill="1" applyBorder="1" applyAlignment="1" applyProtection="1">
      <alignment horizontal="justify" vertical="center" wrapText="1"/>
      <protection locked="0"/>
    </xf>
    <xf numFmtId="0" fontId="6" fillId="0" borderId="5" xfId="0" quotePrefix="1"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shrinkToFit="1"/>
      <protection locked="0"/>
    </xf>
    <xf numFmtId="0" fontId="6" fillId="5" borderId="1" xfId="0" quotePrefix="1" applyFont="1" applyFill="1" applyBorder="1" applyAlignment="1" applyProtection="1">
      <alignment horizontal="justify" vertical="center" wrapText="1" shrinkToFit="1"/>
      <protection locked="0"/>
    </xf>
    <xf numFmtId="0" fontId="0" fillId="5" borderId="12" xfId="0" applyFill="1" applyBorder="1" applyAlignment="1" applyProtection="1">
      <alignment horizontal="justify" vertical="center" wrapText="1" shrinkToFit="1"/>
      <protection locked="0"/>
    </xf>
    <xf numFmtId="0" fontId="0" fillId="5" borderId="8" xfId="0" applyFill="1" applyBorder="1" applyAlignment="1" applyProtection="1">
      <alignment horizontal="justify" vertical="center" wrapText="1" shrinkToFit="1"/>
      <protection locked="0"/>
    </xf>
    <xf numFmtId="0" fontId="6" fillId="0" borderId="5" xfId="0" applyFont="1" applyBorder="1" applyAlignment="1" applyProtection="1">
      <alignment horizontal="center" vertical="center"/>
      <protection locked="0"/>
    </xf>
    <xf numFmtId="0" fontId="5" fillId="0" borderId="3" xfId="0" applyFont="1" applyBorder="1" applyAlignment="1">
      <alignment horizontal="right"/>
    </xf>
    <xf numFmtId="0" fontId="5" fillId="0" borderId="4" xfId="0" applyFont="1" applyBorder="1" applyAlignment="1">
      <alignment horizontal="right"/>
    </xf>
    <xf numFmtId="0" fontId="7" fillId="8" borderId="1"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shrinkToFit="1"/>
      <protection locked="0"/>
    </xf>
    <xf numFmtId="0" fontId="6" fillId="5" borderId="12" xfId="0" applyFont="1" applyFill="1" applyBorder="1" applyAlignment="1" applyProtection="1">
      <alignment horizontal="center" vertical="center" wrapText="1" shrinkToFit="1"/>
      <protection locked="0"/>
    </xf>
    <xf numFmtId="0" fontId="6" fillId="5" borderId="8" xfId="0" applyFont="1" applyFill="1" applyBorder="1" applyAlignment="1" applyProtection="1">
      <alignment horizontal="center" vertical="center" wrapText="1" shrinkToFit="1"/>
      <protection locked="0"/>
    </xf>
    <xf numFmtId="0" fontId="6" fillId="0" borderId="12" xfId="0" applyFont="1" applyBorder="1" applyAlignment="1" applyProtection="1">
      <alignment horizontal="center" vertical="center"/>
      <protection locked="0"/>
    </xf>
    <xf numFmtId="0" fontId="6" fillId="0" borderId="5" xfId="0" quotePrefix="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protection locked="0"/>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7" fillId="9" borderId="22" xfId="0" applyFont="1" applyFill="1" applyBorder="1" applyAlignment="1">
      <alignment horizontal="center" vertical="center" wrapText="1"/>
    </xf>
    <xf numFmtId="0" fontId="27" fillId="9" borderId="23" xfId="0" applyFont="1" applyFill="1" applyBorder="1" applyAlignment="1">
      <alignment horizontal="center" vertical="center" wrapText="1"/>
    </xf>
    <xf numFmtId="0" fontId="27" fillId="9" borderId="24" xfId="0" applyFont="1" applyFill="1" applyBorder="1" applyAlignment="1">
      <alignment horizontal="center" vertical="center" wrapText="1"/>
    </xf>
    <xf numFmtId="0" fontId="27" fillId="10" borderId="25" xfId="0" applyFont="1" applyFill="1" applyBorder="1" applyAlignment="1">
      <alignment horizontal="center" vertical="center"/>
    </xf>
    <xf numFmtId="0" fontId="27" fillId="10" borderId="26" xfId="0" applyFont="1" applyFill="1" applyBorder="1" applyAlignment="1">
      <alignment horizontal="center" vertical="center"/>
    </xf>
    <xf numFmtId="0" fontId="27" fillId="10" borderId="13" xfId="0" applyFont="1" applyFill="1" applyBorder="1" applyAlignment="1">
      <alignment horizontal="center" vertical="center"/>
    </xf>
    <xf numFmtId="0" fontId="27" fillId="10" borderId="14" xfId="0" applyFont="1" applyFill="1" applyBorder="1" applyAlignment="1">
      <alignment horizontal="center" vertical="center"/>
    </xf>
    <xf numFmtId="0" fontId="27" fillId="10" borderId="15" xfId="0" applyFont="1" applyFill="1" applyBorder="1" applyAlignment="1">
      <alignment horizontal="center" vertical="center"/>
    </xf>
    <xf numFmtId="0" fontId="27" fillId="10" borderId="7" xfId="0" applyFont="1" applyFill="1" applyBorder="1" applyAlignment="1">
      <alignment horizontal="center" vertical="center"/>
    </xf>
    <xf numFmtId="0" fontId="27" fillId="10" borderId="12"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2" xfId="0" applyFont="1" applyFill="1" applyBorder="1" applyAlignment="1">
      <alignment horizontal="center" vertical="center"/>
    </xf>
    <xf numFmtId="0" fontId="27" fillId="10" borderId="8" xfId="0" applyFont="1" applyFill="1" applyBorder="1" applyAlignment="1">
      <alignment horizontal="center" vertical="center"/>
    </xf>
    <xf numFmtId="0" fontId="27" fillId="10" borderId="13" xfId="0" applyFont="1" applyFill="1" applyBorder="1" applyAlignment="1">
      <alignment horizontal="center" vertical="center" wrapText="1"/>
    </xf>
    <xf numFmtId="0" fontId="27" fillId="10" borderId="15" xfId="0" applyFont="1" applyFill="1" applyBorder="1" applyAlignment="1">
      <alignment horizontal="center" vertical="center" wrapText="1"/>
    </xf>
    <xf numFmtId="0" fontId="27" fillId="10" borderId="31"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44" xfId="0" applyFont="1" applyFill="1" applyBorder="1" applyAlignment="1">
      <alignment horizontal="center" vertical="center" wrapText="1"/>
    </xf>
    <xf numFmtId="0" fontId="28" fillId="12" borderId="31" xfId="0" applyFont="1" applyFill="1" applyBorder="1" applyAlignment="1">
      <alignment horizontal="center" vertical="center" wrapText="1"/>
    </xf>
    <xf numFmtId="0" fontId="28" fillId="12" borderId="28" xfId="0" applyFont="1" applyFill="1" applyBorder="1" applyAlignment="1">
      <alignment horizontal="center" vertical="center" wrapText="1"/>
    </xf>
    <xf numFmtId="0" fontId="28" fillId="12" borderId="34" xfId="0" applyFont="1" applyFill="1" applyBorder="1" applyAlignment="1">
      <alignment horizontal="center" vertical="center" wrapText="1"/>
    </xf>
    <xf numFmtId="0" fontId="30" fillId="12" borderId="26" xfId="0" applyFont="1" applyFill="1" applyBorder="1" applyAlignment="1">
      <alignment horizontal="center" vertical="center" wrapText="1"/>
    </xf>
    <xf numFmtId="0" fontId="30" fillId="12" borderId="28" xfId="0" applyFont="1" applyFill="1" applyBorder="1" applyAlignment="1">
      <alignment horizontal="center" vertical="center" wrapText="1"/>
    </xf>
    <xf numFmtId="0" fontId="28" fillId="12" borderId="30" xfId="0" applyFont="1" applyFill="1" applyBorder="1" applyAlignment="1">
      <alignment horizontal="center" vertical="center" wrapText="1"/>
    </xf>
    <xf numFmtId="0" fontId="28" fillId="12" borderId="25" xfId="0" applyFont="1" applyFill="1" applyBorder="1" applyAlignment="1">
      <alignment horizontal="center" vertical="center" wrapText="1"/>
    </xf>
    <xf numFmtId="0" fontId="28" fillId="12" borderId="37" xfId="0" applyFont="1" applyFill="1" applyBorder="1" applyAlignment="1">
      <alignment horizontal="center" vertical="center" wrapText="1"/>
    </xf>
    <xf numFmtId="0" fontId="27" fillId="10" borderId="26" xfId="0" applyFont="1" applyFill="1" applyBorder="1" applyAlignment="1">
      <alignment horizontal="center" vertical="center" wrapText="1"/>
    </xf>
    <xf numFmtId="0" fontId="27" fillId="10" borderId="27" xfId="0" applyFont="1" applyFill="1" applyBorder="1" applyAlignment="1">
      <alignment horizontal="center" vertical="center" wrapText="1"/>
    </xf>
    <xf numFmtId="0" fontId="27" fillId="10" borderId="7"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4" fillId="13" borderId="5" xfId="0" applyFont="1" applyFill="1" applyBorder="1" applyAlignment="1">
      <alignment horizontal="center" vertical="center" wrapText="1"/>
    </xf>
  </cellXfs>
  <cellStyles count="3">
    <cellStyle name="Normal" xfId="0" builtinId="0"/>
    <cellStyle name="Normal_Libro1" xfId="1"/>
    <cellStyle name="Porcentaje" xfId="2" builtinId="5"/>
  </cellStyles>
  <dxfs count="38">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FF00"/>
        </patternFill>
      </fill>
    </dxf>
    <dxf>
      <fill>
        <patternFill>
          <bgColor theme="9" tint="0.39994506668294322"/>
        </patternFill>
      </fill>
    </dxf>
    <dxf>
      <fill>
        <patternFill>
          <bgColor rgb="FFFF0000"/>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99FF99"/>
      <color rgb="FFCC99FF"/>
      <color rgb="FFA7FFEE"/>
      <color rgb="FFE2C5FF"/>
      <color rgb="FFD9F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185945</xdr:colOff>
      <xdr:row>2</xdr:row>
      <xdr:rowOff>67502</xdr:rowOff>
    </xdr:from>
    <xdr:to>
      <xdr:col>6</xdr:col>
      <xdr:colOff>98977</xdr:colOff>
      <xdr:row>2</xdr:row>
      <xdr:rowOff>785190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0645" y="429452"/>
          <a:ext cx="751232" cy="71768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333375</xdr:colOff>
      <xdr:row>0</xdr:row>
      <xdr:rowOff>19051</xdr:rowOff>
    </xdr:from>
    <xdr:to>
      <xdr:col>1</xdr:col>
      <xdr:colOff>1085850</xdr:colOff>
      <xdr:row>2</xdr:row>
      <xdr:rowOff>190501</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9051"/>
          <a:ext cx="752475" cy="7810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lan%20Anticorrupcion%20y%20Atenci&#243;n%20al%20Ciudadano\2018\Res.%200040-2018%20PAAC-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
      <sheetName val="Seguimiento"/>
      <sheetName val="Mapa"/>
      <sheetName val="Impacto"/>
      <sheetName val="Control"/>
      <sheetName val="Def.Riesgo"/>
      <sheetName val="Medicion Riesgo"/>
      <sheetName val="Valor-Riesgo"/>
      <sheetName val="Aspectos"/>
    </sheetNames>
    <sheetDataSet>
      <sheetData sheetId="0">
        <row r="36">
          <cell r="I36">
            <v>0.73153846153846147</v>
          </cell>
        </row>
      </sheetData>
      <sheetData sheetId="1">
        <row r="20">
          <cell r="F20">
            <v>0.16153846153846155</v>
          </cell>
        </row>
      </sheetData>
      <sheetData sheetId="2"/>
      <sheetData sheetId="3">
        <row r="25">
          <cell r="C25">
            <v>20</v>
          </cell>
        </row>
        <row r="59">
          <cell r="C59">
            <v>20</v>
          </cell>
        </row>
        <row r="93">
          <cell r="C93">
            <v>20</v>
          </cell>
        </row>
        <row r="127">
          <cell r="C127">
            <v>10</v>
          </cell>
        </row>
        <row r="161">
          <cell r="C161">
            <v>20</v>
          </cell>
        </row>
        <row r="195">
          <cell r="C195">
            <v>10</v>
          </cell>
        </row>
        <row r="229">
          <cell r="C229">
            <v>10</v>
          </cell>
        </row>
        <row r="263">
          <cell r="C263">
            <v>10</v>
          </cell>
        </row>
        <row r="297">
          <cell r="C297">
            <v>20</v>
          </cell>
        </row>
        <row r="331">
          <cell r="C331">
            <v>10</v>
          </cell>
        </row>
        <row r="365">
          <cell r="C365">
            <v>10</v>
          </cell>
        </row>
        <row r="399">
          <cell r="C399">
            <v>10</v>
          </cell>
        </row>
        <row r="433">
          <cell r="C433">
            <v>10</v>
          </cell>
        </row>
        <row r="467">
          <cell r="C467">
            <v>20</v>
          </cell>
        </row>
        <row r="501">
          <cell r="C501">
            <v>20</v>
          </cell>
        </row>
        <row r="535">
          <cell r="C535">
            <v>20</v>
          </cell>
        </row>
        <row r="569">
          <cell r="C569">
            <v>10</v>
          </cell>
        </row>
        <row r="603">
          <cell r="C603">
            <v>10</v>
          </cell>
        </row>
        <row r="637">
          <cell r="C637">
            <v>10</v>
          </cell>
        </row>
        <row r="671">
          <cell r="C671">
            <v>10</v>
          </cell>
        </row>
        <row r="705">
          <cell r="C705">
            <v>10</v>
          </cell>
        </row>
        <row r="739">
          <cell r="C739">
            <v>10</v>
          </cell>
        </row>
        <row r="773">
          <cell r="C773">
            <v>10</v>
          </cell>
        </row>
        <row r="807">
          <cell r="C807">
            <v>5</v>
          </cell>
        </row>
        <row r="841">
          <cell r="C841">
            <v>20</v>
          </cell>
        </row>
        <row r="909">
          <cell r="C909">
            <v>20</v>
          </cell>
        </row>
        <row r="943">
          <cell r="C943">
            <v>10</v>
          </cell>
        </row>
        <row r="977">
          <cell r="C977">
            <v>10</v>
          </cell>
        </row>
        <row r="1011">
          <cell r="C1011">
            <v>20</v>
          </cell>
        </row>
        <row r="1045">
          <cell r="C1045">
            <v>10</v>
          </cell>
        </row>
        <row r="1079">
          <cell r="C1079">
            <v>20</v>
          </cell>
        </row>
        <row r="1113">
          <cell r="C1113">
            <v>10</v>
          </cell>
        </row>
        <row r="1147">
          <cell r="C1147">
            <v>5</v>
          </cell>
        </row>
        <row r="1181">
          <cell r="C1181">
            <v>10</v>
          </cell>
        </row>
        <row r="1215">
          <cell r="C1215">
            <v>10</v>
          </cell>
        </row>
        <row r="1249">
          <cell r="C1249">
            <v>10</v>
          </cell>
        </row>
        <row r="1283">
          <cell r="C1283">
            <v>10</v>
          </cell>
        </row>
        <row r="1317">
          <cell r="C1317">
            <v>5</v>
          </cell>
        </row>
        <row r="1351">
          <cell r="C1351">
            <v>10</v>
          </cell>
        </row>
        <row r="1385">
          <cell r="C1385">
            <v>10</v>
          </cell>
        </row>
      </sheetData>
      <sheetData sheetId="4">
        <row r="4">
          <cell r="B4">
            <v>0</v>
          </cell>
          <cell r="C4">
            <v>0</v>
          </cell>
          <cell r="D4" t="str">
            <v>x</v>
          </cell>
          <cell r="H4">
            <v>85</v>
          </cell>
        </row>
        <row r="13">
          <cell r="B13">
            <v>0</v>
          </cell>
          <cell r="C13">
            <v>0</v>
          </cell>
          <cell r="D13" t="str">
            <v>x</v>
          </cell>
          <cell r="H13">
            <v>0</v>
          </cell>
        </row>
        <row r="22">
          <cell r="B22">
            <v>0</v>
          </cell>
          <cell r="C22">
            <v>0</v>
          </cell>
          <cell r="D22" t="str">
            <v>x</v>
          </cell>
          <cell r="H22">
            <v>0</v>
          </cell>
        </row>
        <row r="31">
          <cell r="B31">
            <v>0</v>
          </cell>
          <cell r="C31">
            <v>0</v>
          </cell>
          <cell r="D31" t="str">
            <v>x</v>
          </cell>
          <cell r="H31">
            <v>0</v>
          </cell>
        </row>
        <row r="40">
          <cell r="B40">
            <v>0</v>
          </cell>
          <cell r="C40">
            <v>0</v>
          </cell>
          <cell r="D40" t="str">
            <v>x</v>
          </cell>
          <cell r="H40">
            <v>6</v>
          </cell>
        </row>
        <row r="49">
          <cell r="B49">
            <v>0</v>
          </cell>
          <cell r="C49">
            <v>0</v>
          </cell>
          <cell r="D49" t="str">
            <v>x</v>
          </cell>
          <cell r="H49">
            <v>0</v>
          </cell>
        </row>
        <row r="58">
          <cell r="B58">
            <v>0</v>
          </cell>
          <cell r="C58">
            <v>0</v>
          </cell>
          <cell r="D58" t="str">
            <v>x</v>
          </cell>
          <cell r="H58">
            <v>0</v>
          </cell>
        </row>
        <row r="67">
          <cell r="B67">
            <v>0</v>
          </cell>
          <cell r="C67">
            <v>0</v>
          </cell>
          <cell r="D67" t="str">
            <v>x</v>
          </cell>
          <cell r="H67">
            <v>85</v>
          </cell>
        </row>
        <row r="76">
          <cell r="B76">
            <v>0</v>
          </cell>
          <cell r="C76">
            <v>0</v>
          </cell>
          <cell r="D76" t="str">
            <v>x</v>
          </cell>
          <cell r="H76">
            <v>85</v>
          </cell>
        </row>
        <row r="85">
          <cell r="B85">
            <v>0</v>
          </cell>
          <cell r="C85">
            <v>0</v>
          </cell>
          <cell r="D85" t="str">
            <v>x</v>
          </cell>
          <cell r="H85">
            <v>85</v>
          </cell>
        </row>
        <row r="94">
          <cell r="B94">
            <v>0</v>
          </cell>
          <cell r="C94">
            <v>0</v>
          </cell>
          <cell r="D94" t="str">
            <v>x</v>
          </cell>
          <cell r="H94">
            <v>85</v>
          </cell>
        </row>
        <row r="103">
          <cell r="B103">
            <v>0</v>
          </cell>
          <cell r="C103">
            <v>0</v>
          </cell>
          <cell r="D103" t="str">
            <v>x</v>
          </cell>
          <cell r="H103">
            <v>85</v>
          </cell>
        </row>
        <row r="112">
          <cell r="B112">
            <v>0</v>
          </cell>
          <cell r="C112">
            <v>0</v>
          </cell>
          <cell r="D112" t="str">
            <v>x</v>
          </cell>
          <cell r="H112">
            <v>83</v>
          </cell>
        </row>
        <row r="121">
          <cell r="B121">
            <v>0</v>
          </cell>
          <cell r="C121">
            <v>0</v>
          </cell>
          <cell r="D121" t="str">
            <v>x</v>
          </cell>
          <cell r="H121">
            <v>85</v>
          </cell>
        </row>
        <row r="130">
          <cell r="B130">
            <v>0</v>
          </cell>
          <cell r="C130">
            <v>0</v>
          </cell>
          <cell r="D130" t="str">
            <v>x</v>
          </cell>
          <cell r="H130">
            <v>55</v>
          </cell>
        </row>
        <row r="139">
          <cell r="B139">
            <v>0</v>
          </cell>
          <cell r="C139">
            <v>0</v>
          </cell>
          <cell r="D139" t="str">
            <v>x</v>
          </cell>
          <cell r="H139">
            <v>85</v>
          </cell>
        </row>
        <row r="148">
          <cell r="B148">
            <v>0</v>
          </cell>
          <cell r="C148">
            <v>0</v>
          </cell>
          <cell r="D148" t="str">
            <v>x</v>
          </cell>
          <cell r="H148">
            <v>85</v>
          </cell>
        </row>
        <row r="157">
          <cell r="B157">
            <v>0</v>
          </cell>
          <cell r="C157">
            <v>0</v>
          </cell>
          <cell r="D157" t="str">
            <v>x</v>
          </cell>
          <cell r="H157">
            <v>85</v>
          </cell>
        </row>
        <row r="166">
          <cell r="B166">
            <v>0</v>
          </cell>
          <cell r="C166">
            <v>0</v>
          </cell>
          <cell r="D166" t="str">
            <v>x</v>
          </cell>
          <cell r="H166">
            <v>55</v>
          </cell>
        </row>
        <row r="175">
          <cell r="B175">
            <v>0</v>
          </cell>
          <cell r="C175">
            <v>0</v>
          </cell>
          <cell r="D175" t="str">
            <v>x</v>
          </cell>
          <cell r="H175">
            <v>85</v>
          </cell>
        </row>
        <row r="184">
          <cell r="B184">
            <v>0</v>
          </cell>
          <cell r="C184">
            <v>0</v>
          </cell>
          <cell r="D184" t="str">
            <v>x</v>
          </cell>
          <cell r="H184">
            <v>85</v>
          </cell>
        </row>
        <row r="193">
          <cell r="B193">
            <v>0</v>
          </cell>
          <cell r="C193">
            <v>0</v>
          </cell>
          <cell r="D193" t="str">
            <v>x</v>
          </cell>
          <cell r="H193">
            <v>75</v>
          </cell>
        </row>
        <row r="202">
          <cell r="B202">
            <v>0</v>
          </cell>
          <cell r="C202">
            <v>0</v>
          </cell>
          <cell r="D202" t="str">
            <v>x</v>
          </cell>
          <cell r="H202">
            <v>55</v>
          </cell>
        </row>
        <row r="211">
          <cell r="B211">
            <v>0</v>
          </cell>
          <cell r="C211">
            <v>0</v>
          </cell>
          <cell r="D211" t="str">
            <v>x</v>
          </cell>
          <cell r="H211">
            <v>75</v>
          </cell>
        </row>
        <row r="220">
          <cell r="B220">
            <v>0</v>
          </cell>
          <cell r="C220">
            <v>0</v>
          </cell>
          <cell r="D220" t="str">
            <v>x</v>
          </cell>
          <cell r="H220">
            <v>0</v>
          </cell>
        </row>
        <row r="238">
          <cell r="B238">
            <v>0</v>
          </cell>
          <cell r="C238">
            <v>0</v>
          </cell>
          <cell r="D238" t="str">
            <v>x</v>
          </cell>
          <cell r="H238">
            <v>0</v>
          </cell>
        </row>
        <row r="247">
          <cell r="B247">
            <v>0</v>
          </cell>
          <cell r="C247">
            <v>0</v>
          </cell>
          <cell r="D247" t="str">
            <v>x</v>
          </cell>
          <cell r="H247">
            <v>0</v>
          </cell>
        </row>
        <row r="256">
          <cell r="B256">
            <v>0</v>
          </cell>
          <cell r="C256">
            <v>0</v>
          </cell>
          <cell r="D256" t="str">
            <v>x</v>
          </cell>
          <cell r="H256">
            <v>0</v>
          </cell>
        </row>
        <row r="265">
          <cell r="B265">
            <v>0</v>
          </cell>
          <cell r="C265">
            <v>0</v>
          </cell>
          <cell r="D265" t="str">
            <v>x</v>
          </cell>
          <cell r="H265">
            <v>0</v>
          </cell>
        </row>
        <row r="274">
          <cell r="B274">
            <v>0</v>
          </cell>
          <cell r="C274">
            <v>0</v>
          </cell>
          <cell r="D274" t="str">
            <v>x</v>
          </cell>
          <cell r="H274">
            <v>0</v>
          </cell>
        </row>
        <row r="283">
          <cell r="B283">
            <v>0</v>
          </cell>
          <cell r="C283">
            <v>0</v>
          </cell>
          <cell r="D283" t="str">
            <v>x</v>
          </cell>
          <cell r="H283">
            <v>0</v>
          </cell>
        </row>
        <row r="292">
          <cell r="B292">
            <v>0</v>
          </cell>
          <cell r="C292">
            <v>0</v>
          </cell>
          <cell r="D292" t="str">
            <v>x</v>
          </cell>
          <cell r="H292">
            <v>0</v>
          </cell>
        </row>
        <row r="301">
          <cell r="B301">
            <v>0</v>
          </cell>
          <cell r="C301">
            <v>0</v>
          </cell>
          <cell r="D301" t="str">
            <v>x</v>
          </cell>
          <cell r="H301">
            <v>0</v>
          </cell>
        </row>
        <row r="310">
          <cell r="B310">
            <v>0</v>
          </cell>
          <cell r="C310">
            <v>0</v>
          </cell>
          <cell r="D310" t="str">
            <v>x</v>
          </cell>
          <cell r="H310">
            <v>0</v>
          </cell>
        </row>
        <row r="319">
          <cell r="B319">
            <v>0</v>
          </cell>
          <cell r="C319">
            <v>0</v>
          </cell>
          <cell r="D319" t="str">
            <v>x</v>
          </cell>
          <cell r="H319">
            <v>0</v>
          </cell>
        </row>
        <row r="328">
          <cell r="B328">
            <v>0</v>
          </cell>
          <cell r="C328">
            <v>0</v>
          </cell>
          <cell r="D328" t="str">
            <v>x</v>
          </cell>
          <cell r="H328">
            <v>85</v>
          </cell>
        </row>
        <row r="337">
          <cell r="B337">
            <v>0</v>
          </cell>
          <cell r="C337">
            <v>0</v>
          </cell>
          <cell r="D337" t="str">
            <v>x</v>
          </cell>
          <cell r="H337">
            <v>0</v>
          </cell>
        </row>
        <row r="346">
          <cell r="B346">
            <v>0</v>
          </cell>
          <cell r="C346">
            <v>0</v>
          </cell>
          <cell r="D346" t="str">
            <v>x</v>
          </cell>
          <cell r="H346">
            <v>0</v>
          </cell>
        </row>
        <row r="355">
          <cell r="B355">
            <v>0</v>
          </cell>
          <cell r="C355">
            <v>0</v>
          </cell>
          <cell r="D355" t="str">
            <v>x</v>
          </cell>
          <cell r="H355">
            <v>0</v>
          </cell>
        </row>
        <row r="364">
          <cell r="B364">
            <v>0</v>
          </cell>
          <cell r="C364">
            <v>0</v>
          </cell>
          <cell r="D364" t="str">
            <v>x</v>
          </cell>
          <cell r="H364">
            <v>0</v>
          </cell>
        </row>
      </sheetData>
      <sheetData sheetId="5"/>
      <sheetData sheetId="6">
        <row r="59">
          <cell r="A59">
            <v>0</v>
          </cell>
          <cell r="B59">
            <v>0</v>
          </cell>
          <cell r="C59">
            <v>0</v>
          </cell>
        </row>
        <row r="60">
          <cell r="A60">
            <v>5</v>
          </cell>
          <cell r="B60">
            <v>0</v>
          </cell>
          <cell r="C60">
            <v>0</v>
          </cell>
        </row>
        <row r="61">
          <cell r="A61">
            <v>10</v>
          </cell>
          <cell r="B61">
            <v>0</v>
          </cell>
          <cell r="C61">
            <v>0</v>
          </cell>
        </row>
        <row r="62">
          <cell r="A62">
            <v>15</v>
          </cell>
          <cell r="B62">
            <v>0</v>
          </cell>
          <cell r="C62">
            <v>0</v>
          </cell>
        </row>
        <row r="63">
          <cell r="A63">
            <v>20</v>
          </cell>
          <cell r="B63">
            <v>0</v>
          </cell>
          <cell r="C63">
            <v>0</v>
          </cell>
        </row>
        <row r="64">
          <cell r="A64">
            <v>25</v>
          </cell>
          <cell r="B64">
            <v>0</v>
          </cell>
          <cell r="C64">
            <v>0</v>
          </cell>
        </row>
        <row r="65">
          <cell r="A65">
            <v>30</v>
          </cell>
          <cell r="B65">
            <v>0</v>
          </cell>
          <cell r="C65">
            <v>0</v>
          </cell>
        </row>
        <row r="66">
          <cell r="A66">
            <v>35</v>
          </cell>
          <cell r="B66">
            <v>0</v>
          </cell>
          <cell r="C66">
            <v>0</v>
          </cell>
        </row>
        <row r="67">
          <cell r="A67">
            <v>40</v>
          </cell>
          <cell r="B67">
            <v>0</v>
          </cell>
          <cell r="C67">
            <v>0</v>
          </cell>
        </row>
        <row r="68">
          <cell r="A68">
            <v>45</v>
          </cell>
          <cell r="B68">
            <v>0</v>
          </cell>
          <cell r="C68">
            <v>0</v>
          </cell>
        </row>
        <row r="69">
          <cell r="A69">
            <v>50</v>
          </cell>
          <cell r="B69">
            <v>0</v>
          </cell>
          <cell r="C69">
            <v>0</v>
          </cell>
        </row>
        <row r="70">
          <cell r="A70">
            <v>51</v>
          </cell>
          <cell r="B70">
            <v>1</v>
          </cell>
          <cell r="C70">
            <v>1</v>
          </cell>
        </row>
        <row r="71">
          <cell r="A71">
            <v>55</v>
          </cell>
          <cell r="B71">
            <v>1</v>
          </cell>
          <cell r="C71">
            <v>1</v>
          </cell>
        </row>
        <row r="72">
          <cell r="A72">
            <v>60</v>
          </cell>
          <cell r="B72">
            <v>1</v>
          </cell>
          <cell r="C72">
            <v>1</v>
          </cell>
        </row>
        <row r="73">
          <cell r="A73">
            <v>65</v>
          </cell>
          <cell r="B73">
            <v>1</v>
          </cell>
          <cell r="C73">
            <v>1</v>
          </cell>
        </row>
        <row r="74">
          <cell r="A74">
            <v>70</v>
          </cell>
          <cell r="B74">
            <v>1</v>
          </cell>
          <cell r="C74">
            <v>1</v>
          </cell>
        </row>
        <row r="75">
          <cell r="A75">
            <v>75</v>
          </cell>
          <cell r="B75">
            <v>1</v>
          </cell>
          <cell r="C75">
            <v>1</v>
          </cell>
        </row>
        <row r="76">
          <cell r="A76">
            <v>76</v>
          </cell>
          <cell r="B76">
            <v>2</v>
          </cell>
          <cell r="C76">
            <v>2</v>
          </cell>
        </row>
        <row r="77">
          <cell r="A77">
            <v>80</v>
          </cell>
          <cell r="B77">
            <v>2</v>
          </cell>
          <cell r="C77">
            <v>2</v>
          </cell>
        </row>
        <row r="78">
          <cell r="A78">
            <v>85</v>
          </cell>
          <cell r="B78">
            <v>2</v>
          </cell>
          <cell r="C78">
            <v>2</v>
          </cell>
        </row>
        <row r="79">
          <cell r="A79">
            <v>90</v>
          </cell>
          <cell r="B79">
            <v>2</v>
          </cell>
          <cell r="C79">
            <v>2</v>
          </cell>
        </row>
        <row r="80">
          <cell r="A80">
            <v>95</v>
          </cell>
          <cell r="B80">
            <v>2</v>
          </cell>
          <cell r="C80">
            <v>2</v>
          </cell>
        </row>
        <row r="81">
          <cell r="A81">
            <v>100</v>
          </cell>
          <cell r="B81">
            <v>2</v>
          </cell>
          <cell r="C81">
            <v>2</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view="pageBreakPreview" topLeftCell="A7" zoomScale="115" zoomScaleNormal="85" zoomScaleSheetLayoutView="115" workbookViewId="0">
      <pane xSplit="1" ySplit="14" topLeftCell="E21" activePane="bottomRight" state="frozen"/>
      <selection activeCell="A7" sqref="A7"/>
      <selection pane="topRight" activeCell="B7" sqref="B7"/>
      <selection pane="bottomLeft" activeCell="A21" sqref="A21"/>
      <selection pane="bottomRight" activeCell="J50" sqref="J50"/>
    </sheetView>
  </sheetViews>
  <sheetFormatPr baseColWidth="10" defaultColWidth="11.42578125" defaultRowHeight="15" x14ac:dyDescent="0.25"/>
  <cols>
    <col min="1" max="1" width="30.7109375" customWidth="1"/>
    <col min="2" max="2" width="5.140625" customWidth="1"/>
    <col min="3" max="3" width="32.7109375" customWidth="1"/>
    <col min="4" max="4" width="14.85546875" customWidth="1"/>
    <col min="5" max="5" width="12.28515625" customWidth="1"/>
    <col min="6" max="6" width="12.5703125" customWidth="1"/>
    <col min="7" max="7" width="12.7109375" customWidth="1"/>
    <col min="8" max="8" width="1.85546875" customWidth="1"/>
    <col min="9" max="9" width="16.42578125" customWidth="1"/>
    <col min="10" max="10" width="8.7109375" style="27" customWidth="1"/>
    <col min="11" max="11" width="11.42578125" style="141"/>
    <col min="13" max="13" width="33.85546875" customWidth="1"/>
    <col min="14" max="14" width="18.5703125" customWidth="1"/>
  </cols>
  <sheetData>
    <row r="1" spans="1:14" ht="14.25" customHeight="1" x14ac:dyDescent="0.25">
      <c r="A1" s="266" t="s">
        <v>498</v>
      </c>
      <c r="B1" s="267"/>
      <c r="C1" s="267"/>
      <c r="D1" s="267"/>
      <c r="E1" s="267"/>
      <c r="F1" s="267"/>
      <c r="G1" s="267"/>
      <c r="H1" s="267"/>
      <c r="I1" s="267"/>
      <c r="J1" s="267"/>
      <c r="K1" s="267"/>
      <c r="L1" s="267"/>
      <c r="M1" s="267"/>
      <c r="N1" s="268"/>
    </row>
    <row r="2" spans="1:14" ht="14.25" customHeight="1" x14ac:dyDescent="0.25">
      <c r="A2" s="269"/>
      <c r="B2" s="270"/>
      <c r="C2" s="270"/>
      <c r="D2" s="270"/>
      <c r="E2" s="270"/>
      <c r="F2" s="270"/>
      <c r="G2" s="270"/>
      <c r="H2" s="270"/>
      <c r="I2" s="270"/>
      <c r="J2" s="270"/>
      <c r="K2" s="270"/>
      <c r="L2" s="270"/>
      <c r="M2" s="270"/>
      <c r="N2" s="271"/>
    </row>
    <row r="3" spans="1:14" ht="68.25" customHeight="1" x14ac:dyDescent="0.25">
      <c r="A3" s="272"/>
      <c r="B3" s="273"/>
      <c r="C3" s="273"/>
      <c r="D3" s="273"/>
      <c r="E3" s="273"/>
      <c r="F3" s="273"/>
      <c r="G3" s="273"/>
      <c r="H3" s="273"/>
      <c r="I3" s="273"/>
      <c r="J3" s="273"/>
      <c r="K3" s="273"/>
      <c r="L3" s="273"/>
      <c r="M3" s="273"/>
      <c r="N3" s="274"/>
    </row>
    <row r="4" spans="1:14" ht="45.75" customHeight="1" x14ac:dyDescent="0.25">
      <c r="A4" s="216" t="s">
        <v>6</v>
      </c>
      <c r="B4" s="263" t="s">
        <v>478</v>
      </c>
      <c r="C4" s="278"/>
      <c r="D4" s="278"/>
      <c r="E4" s="278"/>
      <c r="F4" s="278"/>
      <c r="G4" s="278"/>
      <c r="H4" s="278"/>
      <c r="I4" s="278"/>
      <c r="J4" s="278"/>
      <c r="K4" s="278"/>
      <c r="L4" s="278"/>
      <c r="M4" s="278"/>
      <c r="N4" s="279"/>
    </row>
    <row r="5" spans="1:14" ht="6" customHeight="1" x14ac:dyDescent="0.25">
      <c r="A5" s="217"/>
      <c r="B5" s="218"/>
      <c r="C5" s="218"/>
      <c r="D5" s="218"/>
      <c r="E5" s="218"/>
      <c r="F5" s="218"/>
      <c r="G5" s="218"/>
      <c r="H5" s="218"/>
      <c r="I5" s="218"/>
      <c r="J5" s="219"/>
      <c r="K5" s="220"/>
      <c r="L5" s="221"/>
      <c r="M5" s="221"/>
      <c r="N5" s="222"/>
    </row>
    <row r="6" spans="1:14" x14ac:dyDescent="0.25">
      <c r="A6" s="280" t="s">
        <v>7</v>
      </c>
      <c r="B6" s="281"/>
      <c r="C6" s="281"/>
      <c r="D6" s="281"/>
      <c r="E6" s="281"/>
      <c r="F6" s="281"/>
      <c r="G6" s="281"/>
      <c r="H6" s="281"/>
      <c r="I6" s="281"/>
      <c r="J6" s="281"/>
      <c r="K6" s="281"/>
      <c r="L6" s="281"/>
      <c r="M6" s="281"/>
      <c r="N6" s="282"/>
    </row>
    <row r="7" spans="1:14" ht="6" customHeight="1" x14ac:dyDescent="0.25">
      <c r="A7" s="223"/>
      <c r="B7" s="218"/>
      <c r="C7" s="218"/>
      <c r="D7" s="218"/>
      <c r="E7" s="218"/>
      <c r="F7" s="218"/>
      <c r="G7" s="218"/>
      <c r="H7" s="218"/>
      <c r="I7" s="218"/>
      <c r="J7" s="219"/>
      <c r="K7" s="220"/>
      <c r="L7" s="221"/>
      <c r="M7" s="221"/>
      <c r="N7" s="222"/>
    </row>
    <row r="8" spans="1:14" ht="14.25" customHeight="1" x14ac:dyDescent="0.25">
      <c r="A8" s="283" t="s">
        <v>483</v>
      </c>
      <c r="B8" s="284"/>
      <c r="C8" s="284"/>
      <c r="D8" s="284"/>
      <c r="E8" s="284"/>
      <c r="F8" s="284"/>
      <c r="G8" s="284"/>
      <c r="H8" s="284"/>
      <c r="I8" s="284"/>
      <c r="J8" s="284"/>
      <c r="K8" s="284"/>
      <c r="L8" s="284"/>
      <c r="M8" s="284"/>
      <c r="N8" s="285"/>
    </row>
    <row r="9" spans="1:14" ht="6" customHeight="1" x14ac:dyDescent="0.25">
      <c r="A9" s="224"/>
      <c r="B9" s="225"/>
      <c r="C9" s="225"/>
      <c r="D9" s="225"/>
      <c r="E9" s="225"/>
      <c r="F9" s="225"/>
      <c r="G9" s="225"/>
      <c r="H9" s="225"/>
      <c r="I9" s="225"/>
      <c r="J9" s="226"/>
      <c r="K9" s="220"/>
      <c r="L9" s="221"/>
      <c r="M9" s="221"/>
      <c r="N9" s="222"/>
    </row>
    <row r="10" spans="1:14" ht="15" customHeight="1" x14ac:dyDescent="0.25">
      <c r="A10" s="283" t="s">
        <v>481</v>
      </c>
      <c r="B10" s="284"/>
      <c r="C10" s="284"/>
      <c r="D10" s="284"/>
      <c r="E10" s="284"/>
      <c r="F10" s="284"/>
      <c r="G10" s="284"/>
      <c r="H10" s="284"/>
      <c r="I10" s="284"/>
      <c r="J10" s="284"/>
      <c r="K10" s="284"/>
      <c r="L10" s="284"/>
      <c r="M10" s="284"/>
      <c r="N10" s="285"/>
    </row>
    <row r="11" spans="1:14" ht="6" customHeight="1" x14ac:dyDescent="0.25">
      <c r="A11" s="227"/>
      <c r="B11" s="225"/>
      <c r="C11" s="225"/>
      <c r="D11" s="225"/>
      <c r="E11" s="225"/>
      <c r="F11" s="225"/>
      <c r="G11" s="225"/>
      <c r="H11" s="225"/>
      <c r="I11" s="225"/>
      <c r="J11" s="226"/>
      <c r="K11" s="220"/>
      <c r="L11" s="221"/>
      <c r="M11" s="221"/>
      <c r="N11" s="222"/>
    </row>
    <row r="12" spans="1:14" ht="16.5" customHeight="1" x14ac:dyDescent="0.25">
      <c r="A12" s="283" t="s">
        <v>479</v>
      </c>
      <c r="B12" s="284"/>
      <c r="C12" s="284"/>
      <c r="D12" s="284"/>
      <c r="E12" s="284"/>
      <c r="F12" s="284"/>
      <c r="G12" s="284"/>
      <c r="H12" s="284"/>
      <c r="I12" s="284"/>
      <c r="J12" s="284"/>
      <c r="K12" s="284"/>
      <c r="L12" s="284"/>
      <c r="M12" s="284"/>
      <c r="N12" s="285"/>
    </row>
    <row r="13" spans="1:14" ht="6" customHeight="1" x14ac:dyDescent="0.25">
      <c r="A13" s="227"/>
      <c r="B13" s="225"/>
      <c r="C13" s="225"/>
      <c r="D13" s="225"/>
      <c r="E13" s="225"/>
      <c r="F13" s="225"/>
      <c r="G13" s="225"/>
      <c r="H13" s="225"/>
      <c r="I13" s="225"/>
      <c r="J13" s="226"/>
      <c r="K13" s="220"/>
      <c r="L13" s="221"/>
      <c r="M13" s="221"/>
      <c r="N13" s="222"/>
    </row>
    <row r="14" spans="1:14" ht="19.5" customHeight="1" x14ac:dyDescent="0.25">
      <c r="A14" s="300" t="s">
        <v>480</v>
      </c>
      <c r="B14" s="301"/>
      <c r="C14" s="301"/>
      <c r="D14" s="301"/>
      <c r="E14" s="301"/>
      <c r="F14" s="301"/>
      <c r="G14" s="301"/>
      <c r="H14" s="301"/>
      <c r="I14" s="301"/>
      <c r="J14" s="301"/>
      <c r="K14" s="301"/>
      <c r="L14" s="301"/>
      <c r="M14" s="301"/>
      <c r="N14" s="302"/>
    </row>
    <row r="15" spans="1:14" ht="6" customHeight="1" x14ac:dyDescent="0.25">
      <c r="A15" s="227"/>
      <c r="B15" s="225"/>
      <c r="C15" s="225"/>
      <c r="D15" s="225"/>
      <c r="E15" s="225"/>
      <c r="F15" s="225"/>
      <c r="G15" s="225"/>
      <c r="H15" s="225"/>
      <c r="I15" s="225"/>
      <c r="J15" s="226"/>
      <c r="K15" s="220"/>
      <c r="L15" s="221"/>
      <c r="M15" s="221"/>
      <c r="N15" s="222"/>
    </row>
    <row r="16" spans="1:14" ht="18.75" customHeight="1" x14ac:dyDescent="0.25">
      <c r="A16" s="283" t="s">
        <v>482</v>
      </c>
      <c r="B16" s="284"/>
      <c r="C16" s="284"/>
      <c r="D16" s="284"/>
      <c r="E16" s="284"/>
      <c r="F16" s="284"/>
      <c r="G16" s="284"/>
      <c r="H16" s="284"/>
      <c r="I16" s="284"/>
      <c r="J16" s="284"/>
      <c r="K16" s="284"/>
      <c r="L16" s="284"/>
      <c r="M16" s="284"/>
      <c r="N16" s="285"/>
    </row>
    <row r="17" spans="1:14" ht="14.25" customHeight="1" x14ac:dyDescent="0.25">
      <c r="A17" s="228"/>
      <c r="B17" s="119"/>
      <c r="C17" s="119"/>
      <c r="D17" s="120"/>
      <c r="E17" s="120"/>
      <c r="F17" s="120"/>
      <c r="G17" s="120"/>
      <c r="H17" s="120"/>
      <c r="I17" s="120"/>
      <c r="J17" s="120"/>
      <c r="K17" s="220"/>
      <c r="L17" s="221"/>
      <c r="M17" s="221"/>
      <c r="N17" s="222"/>
    </row>
    <row r="18" spans="1:14" ht="15.75" x14ac:dyDescent="0.25">
      <c r="A18" s="303" t="s">
        <v>497</v>
      </c>
      <c r="B18" s="304"/>
      <c r="C18" s="304"/>
      <c r="D18" s="304"/>
      <c r="E18" s="304"/>
      <c r="F18" s="304"/>
      <c r="G18" s="304"/>
      <c r="H18" s="304"/>
      <c r="I18" s="304"/>
      <c r="J18" s="304"/>
      <c r="K18" s="305" t="s">
        <v>496</v>
      </c>
      <c r="L18" s="306"/>
      <c r="M18" s="306"/>
      <c r="N18" s="307"/>
    </row>
    <row r="19" spans="1:14" ht="57" customHeight="1" x14ac:dyDescent="0.25">
      <c r="A19" s="229" t="s">
        <v>8</v>
      </c>
      <c r="B19" s="265" t="s">
        <v>9</v>
      </c>
      <c r="C19" s="265"/>
      <c r="D19" s="136" t="s">
        <v>10</v>
      </c>
      <c r="E19" s="5" t="s">
        <v>11</v>
      </c>
      <c r="F19" s="5" t="s">
        <v>12</v>
      </c>
      <c r="G19" s="265" t="s">
        <v>13</v>
      </c>
      <c r="H19" s="265"/>
      <c r="I19" s="137" t="s">
        <v>473</v>
      </c>
      <c r="J19" s="6" t="s">
        <v>14</v>
      </c>
      <c r="K19" s="121" t="s">
        <v>499</v>
      </c>
      <c r="L19" s="121" t="s">
        <v>500</v>
      </c>
      <c r="M19" s="121" t="s">
        <v>494</v>
      </c>
      <c r="N19" s="230" t="s">
        <v>495</v>
      </c>
    </row>
    <row r="20" spans="1:14" ht="7.5" customHeight="1" x14ac:dyDescent="0.25">
      <c r="A20" s="217"/>
      <c r="B20" s="218"/>
      <c r="C20" s="218"/>
      <c r="D20" s="218"/>
      <c r="E20" s="218"/>
      <c r="F20" s="218"/>
      <c r="G20" s="218"/>
      <c r="H20" s="218"/>
      <c r="I20" s="218"/>
      <c r="J20" s="218"/>
      <c r="K20" s="220"/>
      <c r="L20" s="221"/>
      <c r="M20" s="221"/>
      <c r="N20" s="222"/>
    </row>
    <row r="21" spans="1:14" ht="63.75" x14ac:dyDescent="0.25">
      <c r="A21" s="288" t="s">
        <v>487</v>
      </c>
      <c r="B21" s="7">
        <v>1</v>
      </c>
      <c r="C21" s="8" t="s">
        <v>417</v>
      </c>
      <c r="D21" s="114" t="s">
        <v>418</v>
      </c>
      <c r="E21" s="9">
        <v>43525</v>
      </c>
      <c r="F21" s="9">
        <v>43617</v>
      </c>
      <c r="G21" s="263" t="s">
        <v>419</v>
      </c>
      <c r="H21" s="264"/>
      <c r="I21" s="135" t="s">
        <v>420</v>
      </c>
      <c r="J21" s="10"/>
      <c r="K21" s="127" t="s">
        <v>508</v>
      </c>
      <c r="L21" s="122"/>
      <c r="M21" s="122"/>
      <c r="N21" s="231"/>
    </row>
    <row r="22" spans="1:14" ht="105" x14ac:dyDescent="0.25">
      <c r="A22" s="289"/>
      <c r="B22" s="7">
        <f t="shared" ref="B22" si="0">B21+1</f>
        <v>2</v>
      </c>
      <c r="C22" s="8" t="s">
        <v>421</v>
      </c>
      <c r="D22" s="114" t="s">
        <v>4</v>
      </c>
      <c r="E22" s="9">
        <v>43497</v>
      </c>
      <c r="F22" s="9">
        <v>43554</v>
      </c>
      <c r="G22" s="263" t="s">
        <v>422</v>
      </c>
      <c r="H22" s="264"/>
      <c r="I22" s="135" t="s">
        <v>423</v>
      </c>
      <c r="J22" s="10">
        <v>1</v>
      </c>
      <c r="K22" s="125">
        <v>1</v>
      </c>
      <c r="L22" s="125">
        <v>1</v>
      </c>
      <c r="M22" s="126" t="s">
        <v>509</v>
      </c>
      <c r="N22" s="232" t="s">
        <v>510</v>
      </c>
    </row>
    <row r="23" spans="1:14" ht="38.25" x14ac:dyDescent="0.25">
      <c r="A23" s="289"/>
      <c r="B23" s="7">
        <v>3</v>
      </c>
      <c r="C23" s="8" t="s">
        <v>424</v>
      </c>
      <c r="D23" s="114" t="s">
        <v>4</v>
      </c>
      <c r="E23" s="9">
        <v>43525</v>
      </c>
      <c r="F23" s="9">
        <v>43738</v>
      </c>
      <c r="G23" s="263" t="s">
        <v>471</v>
      </c>
      <c r="H23" s="264"/>
      <c r="I23" s="135" t="s">
        <v>425</v>
      </c>
      <c r="J23" s="10"/>
      <c r="K23" s="127" t="s">
        <v>508</v>
      </c>
      <c r="L23" s="122"/>
      <c r="M23" s="122"/>
      <c r="N23" s="231"/>
    </row>
    <row r="24" spans="1:14" ht="105" x14ac:dyDescent="0.25">
      <c r="A24" s="289"/>
      <c r="B24" s="7">
        <v>4</v>
      </c>
      <c r="C24" s="8" t="s">
        <v>426</v>
      </c>
      <c r="D24" s="114" t="s">
        <v>427</v>
      </c>
      <c r="E24" s="9">
        <v>43466</v>
      </c>
      <c r="F24" s="9">
        <v>43496</v>
      </c>
      <c r="G24" s="263" t="s">
        <v>428</v>
      </c>
      <c r="H24" s="264"/>
      <c r="I24" s="135" t="s">
        <v>429</v>
      </c>
      <c r="J24" s="10">
        <v>1</v>
      </c>
      <c r="K24" s="128">
        <v>1</v>
      </c>
      <c r="L24" s="128">
        <v>1</v>
      </c>
      <c r="M24" s="124" t="s">
        <v>511</v>
      </c>
      <c r="N24" s="233" t="s">
        <v>512</v>
      </c>
    </row>
    <row r="25" spans="1:14" ht="89.25" x14ac:dyDescent="0.25">
      <c r="A25" s="289"/>
      <c r="B25" s="7">
        <v>5</v>
      </c>
      <c r="C25" s="8" t="s">
        <v>430</v>
      </c>
      <c r="D25" s="114" t="s">
        <v>454</v>
      </c>
      <c r="E25" s="9">
        <v>43496</v>
      </c>
      <c r="F25" s="9">
        <v>43829</v>
      </c>
      <c r="G25" s="263" t="s">
        <v>431</v>
      </c>
      <c r="H25" s="264"/>
      <c r="I25" s="135" t="s">
        <v>432</v>
      </c>
      <c r="J25" s="10">
        <v>0.33</v>
      </c>
      <c r="K25" s="127">
        <v>1</v>
      </c>
      <c r="L25" s="128">
        <v>0.33</v>
      </c>
      <c r="M25" s="126" t="s">
        <v>514</v>
      </c>
      <c r="N25" s="232" t="s">
        <v>515</v>
      </c>
    </row>
    <row r="26" spans="1:14" ht="225" x14ac:dyDescent="0.25">
      <c r="A26" s="289"/>
      <c r="B26" s="7">
        <v>6</v>
      </c>
      <c r="C26" s="8" t="s">
        <v>435</v>
      </c>
      <c r="D26" s="114" t="s">
        <v>466</v>
      </c>
      <c r="E26" s="9">
        <v>43585</v>
      </c>
      <c r="F26" s="9">
        <v>43830</v>
      </c>
      <c r="G26" s="263" t="s">
        <v>433</v>
      </c>
      <c r="H26" s="264"/>
      <c r="I26" s="114" t="s">
        <v>434</v>
      </c>
      <c r="J26" s="10">
        <v>0.26400000000000001</v>
      </c>
      <c r="K26" s="127">
        <v>1</v>
      </c>
      <c r="L26" s="128">
        <v>0.26400000000000001</v>
      </c>
      <c r="M26" s="129" t="s">
        <v>530</v>
      </c>
      <c r="N26" s="234" t="s">
        <v>531</v>
      </c>
    </row>
    <row r="27" spans="1:14" ht="25.5" x14ac:dyDescent="0.25">
      <c r="A27" s="293"/>
      <c r="B27" s="7">
        <v>7</v>
      </c>
      <c r="C27" s="8" t="s">
        <v>436</v>
      </c>
      <c r="D27" s="11" t="s">
        <v>437</v>
      </c>
      <c r="E27" s="9">
        <v>43585</v>
      </c>
      <c r="F27" s="9">
        <v>43830</v>
      </c>
      <c r="G27" s="263" t="s">
        <v>439</v>
      </c>
      <c r="H27" s="264"/>
      <c r="I27" s="135" t="s">
        <v>438</v>
      </c>
      <c r="J27" s="10"/>
      <c r="K27" s="127" t="s">
        <v>508</v>
      </c>
      <c r="L27" s="122"/>
      <c r="M27" s="123"/>
      <c r="N27" s="231"/>
    </row>
    <row r="28" spans="1:14" x14ac:dyDescent="0.25">
      <c r="A28" s="235" t="s">
        <v>486</v>
      </c>
      <c r="B28" s="7"/>
      <c r="C28" s="275" t="s">
        <v>443</v>
      </c>
      <c r="D28" s="276"/>
      <c r="E28" s="276"/>
      <c r="F28" s="276"/>
      <c r="G28" s="276"/>
      <c r="H28" s="276"/>
      <c r="I28" s="277"/>
      <c r="J28" s="122"/>
      <c r="K28" s="220"/>
      <c r="L28" s="122"/>
      <c r="M28" s="122"/>
      <c r="N28" s="231"/>
    </row>
    <row r="29" spans="1:14" ht="204" x14ac:dyDescent="0.25">
      <c r="A29" s="235" t="s">
        <v>485</v>
      </c>
      <c r="B29" s="7">
        <v>8</v>
      </c>
      <c r="C29" s="8" t="s">
        <v>444</v>
      </c>
      <c r="D29" s="114" t="s">
        <v>440</v>
      </c>
      <c r="E29" s="9">
        <v>43466</v>
      </c>
      <c r="F29" s="9">
        <v>43860</v>
      </c>
      <c r="G29" s="263" t="s">
        <v>472</v>
      </c>
      <c r="H29" s="264"/>
      <c r="I29" s="135" t="s">
        <v>423</v>
      </c>
      <c r="J29" s="10">
        <v>0.28000000000000003</v>
      </c>
      <c r="K29" s="210">
        <v>1</v>
      </c>
      <c r="L29" s="211">
        <f>5/6</f>
        <v>0.83333333333333337</v>
      </c>
      <c r="M29" s="139" t="s">
        <v>656</v>
      </c>
      <c r="N29" s="231"/>
    </row>
    <row r="30" spans="1:14" ht="76.5" x14ac:dyDescent="0.25">
      <c r="A30" s="288" t="s">
        <v>484</v>
      </c>
      <c r="B30" s="7">
        <v>9</v>
      </c>
      <c r="C30" s="8" t="s">
        <v>455</v>
      </c>
      <c r="D30" s="11" t="s">
        <v>467</v>
      </c>
      <c r="E30" s="117">
        <v>43497</v>
      </c>
      <c r="F30" s="117">
        <v>43676</v>
      </c>
      <c r="G30" s="263" t="s">
        <v>474</v>
      </c>
      <c r="H30" s="264"/>
      <c r="I30" s="135" t="s">
        <v>445</v>
      </c>
      <c r="J30" s="10"/>
      <c r="K30" s="140" t="s">
        <v>533</v>
      </c>
      <c r="L30" s="122"/>
      <c r="M30" s="139" t="s">
        <v>532</v>
      </c>
      <c r="N30" s="231"/>
    </row>
    <row r="31" spans="1:14" ht="82.5" customHeight="1" x14ac:dyDescent="0.25">
      <c r="A31" s="289"/>
      <c r="B31" s="7">
        <v>10</v>
      </c>
      <c r="C31" s="115" t="s">
        <v>456</v>
      </c>
      <c r="D31" s="116" t="s">
        <v>468</v>
      </c>
      <c r="E31" s="117">
        <v>43497</v>
      </c>
      <c r="F31" s="117">
        <v>43830</v>
      </c>
      <c r="G31" s="291" t="s">
        <v>446</v>
      </c>
      <c r="H31" s="292"/>
      <c r="I31" s="135" t="s">
        <v>447</v>
      </c>
      <c r="J31" s="10"/>
      <c r="K31" s="140" t="s">
        <v>533</v>
      </c>
      <c r="L31" s="122"/>
      <c r="M31" s="138" t="s">
        <v>532</v>
      </c>
      <c r="N31" s="231"/>
    </row>
    <row r="32" spans="1:14" ht="89.25" x14ac:dyDescent="0.25">
      <c r="A32" s="289"/>
      <c r="B32" s="7">
        <v>11</v>
      </c>
      <c r="C32" s="14" t="s">
        <v>477</v>
      </c>
      <c r="D32" s="11" t="s">
        <v>448</v>
      </c>
      <c r="E32" s="117">
        <v>43497</v>
      </c>
      <c r="F32" s="117">
        <v>43830</v>
      </c>
      <c r="G32" s="263" t="s">
        <v>469</v>
      </c>
      <c r="H32" s="264"/>
      <c r="I32" s="135" t="s">
        <v>470</v>
      </c>
      <c r="J32" s="10"/>
      <c r="K32" s="127" t="s">
        <v>534</v>
      </c>
      <c r="L32" s="122"/>
      <c r="M32" s="122"/>
      <c r="N32" s="231"/>
    </row>
    <row r="33" spans="1:14" ht="90" x14ac:dyDescent="0.25">
      <c r="A33" s="289"/>
      <c r="B33" s="7">
        <v>12</v>
      </c>
      <c r="C33" s="12" t="s">
        <v>457</v>
      </c>
      <c r="D33" s="114" t="s">
        <v>258</v>
      </c>
      <c r="E33" s="117">
        <v>43497</v>
      </c>
      <c r="F33" s="117">
        <v>43738</v>
      </c>
      <c r="G33" s="263" t="s">
        <v>458</v>
      </c>
      <c r="H33" s="264"/>
      <c r="I33" s="135" t="s">
        <v>447</v>
      </c>
      <c r="J33" s="10"/>
      <c r="K33" s="127"/>
      <c r="L33" s="122"/>
      <c r="M33" s="124" t="s">
        <v>532</v>
      </c>
      <c r="N33" s="231"/>
    </row>
    <row r="34" spans="1:14" ht="76.5" x14ac:dyDescent="0.25">
      <c r="A34" s="293"/>
      <c r="B34" s="7">
        <v>13</v>
      </c>
      <c r="C34" s="12" t="s">
        <v>459</v>
      </c>
      <c r="D34" s="114" t="s">
        <v>437</v>
      </c>
      <c r="E34" s="117">
        <v>43646</v>
      </c>
      <c r="F34" s="117">
        <v>43860</v>
      </c>
      <c r="G34" s="263" t="s">
        <v>449</v>
      </c>
      <c r="H34" s="264"/>
      <c r="I34" s="135" t="s">
        <v>450</v>
      </c>
      <c r="J34" s="10"/>
      <c r="K34" s="127" t="s">
        <v>508</v>
      </c>
      <c r="L34" s="122"/>
      <c r="M34" s="122"/>
      <c r="N34" s="231"/>
    </row>
    <row r="35" spans="1:14" ht="90" x14ac:dyDescent="0.25">
      <c r="A35" s="288" t="s">
        <v>488</v>
      </c>
      <c r="B35" s="7">
        <v>14</v>
      </c>
      <c r="C35" s="2" t="s">
        <v>460</v>
      </c>
      <c r="D35" s="114" t="s">
        <v>461</v>
      </c>
      <c r="E35" s="117">
        <v>43497</v>
      </c>
      <c r="F35" s="117">
        <v>43860</v>
      </c>
      <c r="G35" s="263" t="s">
        <v>462</v>
      </c>
      <c r="H35" s="264"/>
      <c r="I35" s="135" t="s">
        <v>451</v>
      </c>
      <c r="J35" s="10">
        <v>0.25</v>
      </c>
      <c r="K35" s="127">
        <v>1</v>
      </c>
      <c r="L35" s="127">
        <v>1</v>
      </c>
      <c r="M35" s="124" t="s">
        <v>535</v>
      </c>
      <c r="N35" s="236" t="s">
        <v>536</v>
      </c>
    </row>
    <row r="36" spans="1:14" ht="89.25" x14ac:dyDescent="0.25">
      <c r="A36" s="293"/>
      <c r="B36" s="7">
        <v>15</v>
      </c>
      <c r="C36" s="8" t="s">
        <v>463</v>
      </c>
      <c r="D36" s="114" t="s">
        <v>461</v>
      </c>
      <c r="E36" s="117">
        <v>43497</v>
      </c>
      <c r="F36" s="117">
        <v>43676</v>
      </c>
      <c r="G36" s="286" t="s">
        <v>464</v>
      </c>
      <c r="H36" s="308"/>
      <c r="I36" s="135" t="s">
        <v>451</v>
      </c>
      <c r="J36" s="10">
        <v>0</v>
      </c>
      <c r="K36" s="127"/>
      <c r="L36" s="122"/>
      <c r="M36" s="127" t="s">
        <v>665</v>
      </c>
      <c r="N36" s="231"/>
    </row>
    <row r="37" spans="1:14" ht="127.5" x14ac:dyDescent="0.25">
      <c r="A37" s="288" t="s">
        <v>453</v>
      </c>
      <c r="B37" s="7">
        <v>16</v>
      </c>
      <c r="C37" s="8" t="s">
        <v>490</v>
      </c>
      <c r="D37" s="114" t="s">
        <v>465</v>
      </c>
      <c r="E37" s="117">
        <v>43497</v>
      </c>
      <c r="F37" s="117">
        <v>43646</v>
      </c>
      <c r="G37" s="286" t="s">
        <v>489</v>
      </c>
      <c r="H37" s="287"/>
      <c r="I37" s="135" t="s">
        <v>491</v>
      </c>
      <c r="J37" s="10">
        <v>0</v>
      </c>
      <c r="K37" s="127" t="s">
        <v>649</v>
      </c>
      <c r="L37" s="122"/>
      <c r="M37" s="122"/>
      <c r="N37" s="231"/>
    </row>
    <row r="38" spans="1:14" ht="127.5" x14ac:dyDescent="0.25">
      <c r="A38" s="289"/>
      <c r="B38" s="7">
        <v>17</v>
      </c>
      <c r="C38" s="8" t="s">
        <v>475</v>
      </c>
      <c r="D38" s="114" t="s">
        <v>465</v>
      </c>
      <c r="E38" s="117">
        <v>43497</v>
      </c>
      <c r="F38" s="117">
        <v>43646</v>
      </c>
      <c r="G38" s="286" t="s">
        <v>452</v>
      </c>
      <c r="H38" s="287"/>
      <c r="I38" s="135" t="s">
        <v>491</v>
      </c>
      <c r="J38" s="10">
        <v>0</v>
      </c>
      <c r="K38" s="127" t="s">
        <v>649</v>
      </c>
      <c r="L38" s="122"/>
      <c r="M38" s="122"/>
      <c r="N38" s="231"/>
    </row>
    <row r="39" spans="1:14" ht="128.25" thickBot="1" x14ac:dyDescent="0.3">
      <c r="A39" s="290"/>
      <c r="B39" s="237">
        <v>18</v>
      </c>
      <c r="C39" s="238" t="s">
        <v>492</v>
      </c>
      <c r="D39" s="239" t="s">
        <v>465</v>
      </c>
      <c r="E39" s="240">
        <v>43497</v>
      </c>
      <c r="F39" s="240">
        <v>43829</v>
      </c>
      <c r="G39" s="294" t="s">
        <v>476</v>
      </c>
      <c r="H39" s="295"/>
      <c r="I39" s="241" t="s">
        <v>491</v>
      </c>
      <c r="J39" s="242">
        <v>0</v>
      </c>
      <c r="K39" s="243" t="s">
        <v>649</v>
      </c>
      <c r="L39" s="244"/>
      <c r="M39" s="244"/>
      <c r="N39" s="245"/>
    </row>
    <row r="40" spans="1:14" x14ac:dyDescent="0.25">
      <c r="A40" s="3"/>
      <c r="B40" s="15"/>
      <c r="C40" s="3"/>
      <c r="D40" s="3"/>
      <c r="E40" s="15"/>
      <c r="F40" s="15"/>
      <c r="G40" s="296" t="s">
        <v>16</v>
      </c>
      <c r="H40" s="297"/>
      <c r="I40" s="214"/>
      <c r="J40" s="215">
        <f>SUM(J21:J39)/18</f>
        <v>0.17355555555555557</v>
      </c>
    </row>
    <row r="41" spans="1:14" x14ac:dyDescent="0.25">
      <c r="A41" s="15"/>
      <c r="B41" s="15"/>
      <c r="C41" s="15"/>
      <c r="D41" s="16" t="s">
        <v>17</v>
      </c>
      <c r="E41" s="15"/>
      <c r="F41" s="15"/>
      <c r="G41" s="298" t="s">
        <v>18</v>
      </c>
      <c r="H41" s="299"/>
      <c r="I41" s="118"/>
      <c r="J41" s="17">
        <v>1</v>
      </c>
    </row>
    <row r="42" spans="1:14" x14ac:dyDescent="0.25">
      <c r="A42" s="18"/>
      <c r="B42" s="18"/>
      <c r="C42" s="18"/>
      <c r="D42" s="19" t="s">
        <v>19</v>
      </c>
      <c r="E42" s="20" t="s">
        <v>20</v>
      </c>
      <c r="F42" s="21" t="s">
        <v>21</v>
      </c>
      <c r="G42" s="15"/>
      <c r="H42" s="15"/>
      <c r="I42" s="15"/>
      <c r="J42" s="22"/>
    </row>
    <row r="43" spans="1:14" x14ac:dyDescent="0.25">
      <c r="A43" s="23"/>
      <c r="B43" s="18"/>
      <c r="C43" s="18"/>
      <c r="D43" s="19" t="s">
        <v>22</v>
      </c>
      <c r="E43" s="20" t="s">
        <v>23</v>
      </c>
      <c r="F43" s="24" t="s">
        <v>24</v>
      </c>
      <c r="G43" s="15"/>
      <c r="H43" s="15"/>
      <c r="I43" s="15"/>
      <c r="J43" s="4"/>
    </row>
    <row r="44" spans="1:14" x14ac:dyDescent="0.25">
      <c r="A44" s="18"/>
      <c r="B44" s="1"/>
      <c r="C44" s="1"/>
      <c r="D44" s="19" t="s">
        <v>25</v>
      </c>
      <c r="E44" s="19" t="s">
        <v>26</v>
      </c>
      <c r="F44" s="25" t="s">
        <v>27</v>
      </c>
      <c r="G44" s="15"/>
      <c r="H44" s="15"/>
      <c r="I44" s="15"/>
      <c r="J44" s="22"/>
    </row>
    <row r="45" spans="1:14" x14ac:dyDescent="0.25">
      <c r="A45" s="13"/>
      <c r="B45" s="13"/>
      <c r="C45" s="13"/>
      <c r="D45" s="26"/>
      <c r="E45" s="26"/>
      <c r="F45" s="26"/>
      <c r="G45" s="15"/>
      <c r="H45" s="15"/>
      <c r="I45" s="15"/>
      <c r="J45" s="22"/>
    </row>
    <row r="46" spans="1:14" x14ac:dyDescent="0.25">
      <c r="A46" s="13"/>
      <c r="B46" s="13"/>
      <c r="C46" s="13"/>
      <c r="E46" s="26"/>
      <c r="F46" s="26"/>
      <c r="G46" s="15"/>
      <c r="H46" s="15"/>
      <c r="I46" s="15"/>
      <c r="J46" s="22"/>
    </row>
    <row r="47" spans="1:14" ht="38.25" customHeight="1" x14ac:dyDescent="0.25">
      <c r="A47" s="262" t="s">
        <v>442</v>
      </c>
      <c r="B47" s="262"/>
      <c r="C47" s="262"/>
      <c r="D47" s="262"/>
      <c r="E47" s="262"/>
      <c r="F47" s="262"/>
      <c r="G47" s="262"/>
      <c r="H47" s="262"/>
      <c r="I47" s="262"/>
      <c r="J47" s="262"/>
      <c r="K47" s="262"/>
      <c r="L47" s="262"/>
      <c r="M47" s="262"/>
      <c r="N47" s="262"/>
    </row>
    <row r="49" spans="1:14" ht="46.5" customHeight="1" x14ac:dyDescent="0.25">
      <c r="A49" s="262" t="s">
        <v>441</v>
      </c>
      <c r="B49" s="262"/>
      <c r="C49" s="262"/>
      <c r="D49" s="262"/>
      <c r="E49" s="262"/>
      <c r="F49" s="262"/>
      <c r="G49" s="262"/>
      <c r="H49" s="262"/>
      <c r="I49" s="262"/>
      <c r="J49" s="262"/>
      <c r="K49" s="262"/>
      <c r="L49" s="262"/>
      <c r="M49" s="262"/>
      <c r="N49" s="262"/>
    </row>
  </sheetData>
  <mergeCells count="39">
    <mergeCell ref="G41:H41"/>
    <mergeCell ref="A14:N14"/>
    <mergeCell ref="A16:N16"/>
    <mergeCell ref="A18:J18"/>
    <mergeCell ref="K18:N18"/>
    <mergeCell ref="A35:A36"/>
    <mergeCell ref="G35:H35"/>
    <mergeCell ref="G36:H36"/>
    <mergeCell ref="A21:A27"/>
    <mergeCell ref="G21:H21"/>
    <mergeCell ref="G22:H22"/>
    <mergeCell ref="G23:H23"/>
    <mergeCell ref="G24:H24"/>
    <mergeCell ref="A1:N3"/>
    <mergeCell ref="G25:H25"/>
    <mergeCell ref="G26:H26"/>
    <mergeCell ref="G27:H27"/>
    <mergeCell ref="C28:I28"/>
    <mergeCell ref="B4:N4"/>
    <mergeCell ref="A6:N6"/>
    <mergeCell ref="A8:N8"/>
    <mergeCell ref="A10:N10"/>
    <mergeCell ref="A12:N12"/>
    <mergeCell ref="A47:N47"/>
    <mergeCell ref="A49:N49"/>
    <mergeCell ref="G29:H29"/>
    <mergeCell ref="B19:C19"/>
    <mergeCell ref="G19:H19"/>
    <mergeCell ref="G30:H30"/>
    <mergeCell ref="G37:H37"/>
    <mergeCell ref="A37:A39"/>
    <mergeCell ref="G38:H38"/>
    <mergeCell ref="G31:H31"/>
    <mergeCell ref="G32:H32"/>
    <mergeCell ref="G33:H33"/>
    <mergeCell ref="A30:A34"/>
    <mergeCell ref="G34:H34"/>
    <mergeCell ref="G39:H39"/>
    <mergeCell ref="G40:H40"/>
  </mergeCells>
  <conditionalFormatting sqref="J21:J27 J29:J41">
    <cfRule type="cellIs" dxfId="37" priority="1" operator="between">
      <formula>0.8</formula>
      <formula>1</formula>
    </cfRule>
    <cfRule type="cellIs" dxfId="36" priority="2" operator="between">
      <formula>0.6</formula>
      <formula>0.79</formula>
    </cfRule>
    <cfRule type="cellIs" dxfId="35" priority="3" operator="between">
      <formula>0</formula>
      <formula>0.59</formula>
    </cfRule>
  </conditionalFormatting>
  <pageMargins left="0.25" right="0.25" top="0.75" bottom="0.75" header="0.3" footer="0.3"/>
  <pageSetup paperSize="519" scale="59"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4"/>
  <sheetViews>
    <sheetView view="pageBreakPreview" zoomScale="90" zoomScaleNormal="70" zoomScaleSheetLayoutView="90" workbookViewId="0">
      <pane xSplit="1" ySplit="9" topLeftCell="L10" activePane="bottomRight" state="frozen"/>
      <selection pane="topRight" activeCell="B1" sqref="B1"/>
      <selection pane="bottomLeft" activeCell="A10" sqref="A10"/>
      <selection pane="bottomRight" activeCell="X50" sqref="X50"/>
    </sheetView>
  </sheetViews>
  <sheetFormatPr baseColWidth="10" defaultRowHeight="11.25" x14ac:dyDescent="0.2"/>
  <cols>
    <col min="1" max="1" width="12.7109375" style="26" customWidth="1"/>
    <col min="2" max="2" width="25.7109375" style="26" customWidth="1"/>
    <col min="3" max="3" width="13.7109375" style="26" customWidth="1"/>
    <col min="4" max="4" width="25.7109375" style="26" customWidth="1"/>
    <col min="5" max="5" width="5" style="26" customWidth="1"/>
    <col min="6" max="7" width="25.7109375" style="26" customWidth="1"/>
    <col min="8" max="10" width="10.7109375" style="26" customWidth="1"/>
    <col min="11" max="11" width="25.7109375" style="26" customWidth="1"/>
    <col min="12" max="12" width="9.7109375" style="26" customWidth="1"/>
    <col min="13" max="13" width="3.7109375" style="26" customWidth="1"/>
    <col min="14" max="17" width="10.7109375" style="26" customWidth="1"/>
    <col min="18" max="18" width="25.7109375" style="26" customWidth="1"/>
    <col min="19" max="19" width="20.7109375" style="26" customWidth="1"/>
    <col min="20" max="20" width="10.7109375" style="28" customWidth="1"/>
    <col min="21" max="21" width="25.7109375" style="26" customWidth="1"/>
    <col min="22" max="23" width="20.7109375" style="26" customWidth="1"/>
    <col min="24" max="24" width="9.7109375" style="26" customWidth="1"/>
    <col min="25" max="16384" width="11.42578125" style="26"/>
  </cols>
  <sheetData>
    <row r="1" spans="1:24" ht="24" customHeight="1" x14ac:dyDescent="0.2">
      <c r="A1" s="309"/>
      <c r="B1" s="310"/>
      <c r="C1" s="311"/>
      <c r="D1" s="318" t="s">
        <v>28</v>
      </c>
      <c r="E1" s="319"/>
      <c r="F1" s="319"/>
      <c r="G1" s="319"/>
      <c r="H1" s="319"/>
      <c r="I1" s="319"/>
      <c r="J1" s="319"/>
      <c r="K1" s="319"/>
      <c r="L1" s="319"/>
      <c r="M1" s="319"/>
      <c r="N1" s="319"/>
      <c r="O1" s="319"/>
      <c r="P1" s="319"/>
      <c r="Q1" s="319"/>
      <c r="R1" s="319"/>
      <c r="S1" s="319"/>
      <c r="T1" s="319"/>
      <c r="U1" s="320"/>
      <c r="V1" s="321" t="s">
        <v>29</v>
      </c>
      <c r="W1" s="321"/>
      <c r="X1" s="322"/>
    </row>
    <row r="2" spans="1:24" ht="24" customHeight="1" x14ac:dyDescent="0.2">
      <c r="A2" s="312"/>
      <c r="B2" s="313"/>
      <c r="C2" s="314"/>
      <c r="D2" s="323" t="s">
        <v>493</v>
      </c>
      <c r="E2" s="324"/>
      <c r="F2" s="324"/>
      <c r="G2" s="324"/>
      <c r="H2" s="324"/>
      <c r="I2" s="324"/>
      <c r="J2" s="324"/>
      <c r="K2" s="324"/>
      <c r="L2" s="324"/>
      <c r="M2" s="324"/>
      <c r="N2" s="324"/>
      <c r="O2" s="324"/>
      <c r="P2" s="324"/>
      <c r="Q2" s="324"/>
      <c r="R2" s="324"/>
      <c r="S2" s="324"/>
      <c r="T2" s="324"/>
      <c r="U2" s="325"/>
      <c r="V2" s="329" t="s">
        <v>30</v>
      </c>
      <c r="W2" s="329"/>
      <c r="X2" s="322"/>
    </row>
    <row r="3" spans="1:24" ht="24" customHeight="1" x14ac:dyDescent="0.2">
      <c r="A3" s="315"/>
      <c r="B3" s="316"/>
      <c r="C3" s="317"/>
      <c r="D3" s="326"/>
      <c r="E3" s="327"/>
      <c r="F3" s="327"/>
      <c r="G3" s="327"/>
      <c r="H3" s="327"/>
      <c r="I3" s="327"/>
      <c r="J3" s="327"/>
      <c r="K3" s="327"/>
      <c r="L3" s="327"/>
      <c r="M3" s="327"/>
      <c r="N3" s="327"/>
      <c r="O3" s="327"/>
      <c r="P3" s="327"/>
      <c r="Q3" s="327"/>
      <c r="R3" s="327"/>
      <c r="S3" s="327"/>
      <c r="T3" s="327"/>
      <c r="U3" s="328"/>
      <c r="V3" s="329" t="s">
        <v>31</v>
      </c>
      <c r="W3" s="329"/>
      <c r="X3" s="322"/>
    </row>
    <row r="4" spans="1:24" ht="5.0999999999999996" customHeight="1" x14ac:dyDescent="0.2"/>
    <row r="5" spans="1:24" ht="23.1" customHeight="1" x14ac:dyDescent="0.2">
      <c r="A5" s="330" t="s">
        <v>32</v>
      </c>
      <c r="B5" s="331"/>
      <c r="C5" s="331"/>
      <c r="D5" s="331"/>
      <c r="E5" s="331"/>
      <c r="F5" s="331"/>
      <c r="G5" s="331"/>
      <c r="H5" s="331"/>
      <c r="I5" s="331"/>
      <c r="J5" s="331"/>
      <c r="K5" s="331"/>
      <c r="L5" s="331"/>
      <c r="M5" s="331"/>
      <c r="N5" s="331"/>
      <c r="O5" s="331"/>
      <c r="P5" s="331"/>
      <c r="Q5" s="331"/>
      <c r="R5" s="331"/>
      <c r="S5" s="331"/>
      <c r="T5" s="331"/>
      <c r="U5" s="331"/>
      <c r="V5" s="331"/>
      <c r="W5" s="331"/>
      <c r="X5" s="332"/>
    </row>
    <row r="6" spans="1:24" ht="12" x14ac:dyDescent="0.2">
      <c r="A6" s="333" t="s">
        <v>33</v>
      </c>
      <c r="B6" s="334"/>
      <c r="C6" s="334"/>
      <c r="D6" s="334"/>
      <c r="E6" s="334"/>
      <c r="F6" s="334"/>
      <c r="G6" s="335"/>
      <c r="H6" s="339" t="s">
        <v>34</v>
      </c>
      <c r="I6" s="340"/>
      <c r="J6" s="340"/>
      <c r="K6" s="340"/>
      <c r="L6" s="340"/>
      <c r="M6" s="340"/>
      <c r="N6" s="340"/>
      <c r="O6" s="340"/>
      <c r="P6" s="340"/>
      <c r="Q6" s="340"/>
      <c r="R6" s="340"/>
      <c r="S6" s="341"/>
      <c r="T6" s="342" t="s">
        <v>35</v>
      </c>
      <c r="U6" s="343"/>
      <c r="V6" s="343"/>
      <c r="W6" s="343"/>
      <c r="X6" s="344"/>
    </row>
    <row r="7" spans="1:24" ht="15" x14ac:dyDescent="0.25">
      <c r="A7" s="336"/>
      <c r="B7" s="337"/>
      <c r="C7" s="337"/>
      <c r="D7" s="337"/>
      <c r="E7" s="337"/>
      <c r="F7" s="337"/>
      <c r="G7" s="338"/>
      <c r="H7" s="348" t="s">
        <v>36</v>
      </c>
      <c r="I7" s="349"/>
      <c r="J7" s="350"/>
      <c r="K7" s="351" t="s">
        <v>37</v>
      </c>
      <c r="L7" s="352"/>
      <c r="M7" s="352"/>
      <c r="N7" s="353"/>
      <c r="O7" s="353"/>
      <c r="P7" s="353"/>
      <c r="Q7" s="353"/>
      <c r="R7" s="353"/>
      <c r="S7" s="354"/>
      <c r="T7" s="345"/>
      <c r="U7" s="346"/>
      <c r="V7" s="346"/>
      <c r="W7" s="346"/>
      <c r="X7" s="347"/>
    </row>
    <row r="8" spans="1:24" ht="19.5" customHeight="1" x14ac:dyDescent="0.2">
      <c r="A8" s="362" t="s">
        <v>38</v>
      </c>
      <c r="B8" s="364" t="s">
        <v>39</v>
      </c>
      <c r="C8" s="362" t="s">
        <v>40</v>
      </c>
      <c r="D8" s="366" t="s">
        <v>41</v>
      </c>
      <c r="E8" s="367"/>
      <c r="F8" s="368"/>
      <c r="G8" s="369" t="s">
        <v>42</v>
      </c>
      <c r="H8" s="348" t="s">
        <v>43</v>
      </c>
      <c r="I8" s="349"/>
      <c r="J8" s="350"/>
      <c r="K8" s="360" t="s">
        <v>44</v>
      </c>
      <c r="L8" s="360" t="s">
        <v>45</v>
      </c>
      <c r="M8" s="374" t="s">
        <v>46</v>
      </c>
      <c r="N8" s="376" t="s">
        <v>47</v>
      </c>
      <c r="O8" s="377"/>
      <c r="P8" s="378"/>
      <c r="Q8" s="379" t="s">
        <v>48</v>
      </c>
      <c r="R8" s="380"/>
      <c r="S8" s="381"/>
      <c r="T8" s="382" t="s">
        <v>49</v>
      </c>
      <c r="U8" s="370" t="s">
        <v>50</v>
      </c>
      <c r="V8" s="370" t="s">
        <v>5</v>
      </c>
      <c r="W8" s="402" t="s">
        <v>513</v>
      </c>
      <c r="X8" s="371" t="s">
        <v>518</v>
      </c>
    </row>
    <row r="9" spans="1:24" ht="62.25" customHeight="1" x14ac:dyDescent="0.2">
      <c r="A9" s="363"/>
      <c r="B9" s="365"/>
      <c r="C9" s="363"/>
      <c r="D9" s="29" t="s">
        <v>51</v>
      </c>
      <c r="E9" s="29" t="s">
        <v>52</v>
      </c>
      <c r="F9" s="30" t="s">
        <v>53</v>
      </c>
      <c r="G9" s="369"/>
      <c r="H9" s="31" t="s">
        <v>54</v>
      </c>
      <c r="I9" s="31" t="s">
        <v>55</v>
      </c>
      <c r="J9" s="32" t="s">
        <v>56</v>
      </c>
      <c r="K9" s="361"/>
      <c r="L9" s="361"/>
      <c r="M9" s="375"/>
      <c r="N9" s="31" t="s">
        <v>54</v>
      </c>
      <c r="O9" s="31" t="s">
        <v>55</v>
      </c>
      <c r="P9" s="32" t="s">
        <v>57</v>
      </c>
      <c r="Q9" s="32" t="s">
        <v>58</v>
      </c>
      <c r="R9" s="31" t="s">
        <v>50</v>
      </c>
      <c r="S9" s="31" t="s">
        <v>59</v>
      </c>
      <c r="T9" s="370"/>
      <c r="U9" s="370"/>
      <c r="V9" s="370"/>
      <c r="W9" s="403"/>
      <c r="X9" s="371"/>
    </row>
    <row r="10" spans="1:24" ht="78.75" x14ac:dyDescent="0.2">
      <c r="A10" s="372" t="s">
        <v>3</v>
      </c>
      <c r="B10" s="33" t="s">
        <v>60</v>
      </c>
      <c r="C10" s="372" t="s">
        <v>61</v>
      </c>
      <c r="D10" s="34" t="s">
        <v>62</v>
      </c>
      <c r="E10" s="35">
        <v>1</v>
      </c>
      <c r="F10" s="36" t="s">
        <v>63</v>
      </c>
      <c r="G10" s="36" t="s">
        <v>64</v>
      </c>
      <c r="H10" s="37">
        <v>2</v>
      </c>
      <c r="I10" s="38">
        <f>[1]Impacto!$C$25</f>
        <v>20</v>
      </c>
      <c r="J10" s="39">
        <f>I10*H10</f>
        <v>40</v>
      </c>
      <c r="K10" s="40" t="s">
        <v>65</v>
      </c>
      <c r="L10" s="41" t="str">
        <f>IF([1]Control!B4="x","Preventivo",IF([1]Control!C4="x","Detectivo",IF([1]Control!D4="x","Correctivo","Error")))</f>
        <v>Correctivo</v>
      </c>
      <c r="M10" s="42">
        <f>IF(L10="Preventivo",VLOOKUP([1]Control!H4,'[1]Medicion Riesgo'!$A$59:$C$81,2),0)</f>
        <v>0</v>
      </c>
      <c r="N10" s="42">
        <f>IF(H10-M10&lt;1,1,H10-M10)</f>
        <v>2</v>
      </c>
      <c r="O10" s="42">
        <f>I10</f>
        <v>20</v>
      </c>
      <c r="P10" s="43">
        <f>O10*N10</f>
        <v>40</v>
      </c>
      <c r="Q10" s="44" t="s">
        <v>66</v>
      </c>
      <c r="R10" s="44" t="s">
        <v>67</v>
      </c>
      <c r="S10" s="44" t="s">
        <v>68</v>
      </c>
      <c r="T10" s="45" t="s">
        <v>66</v>
      </c>
      <c r="U10" s="46" t="s">
        <v>69</v>
      </c>
      <c r="V10" s="47" t="s">
        <v>70</v>
      </c>
      <c r="W10" s="47" t="s">
        <v>649</v>
      </c>
      <c r="X10" s="48">
        <v>0</v>
      </c>
    </row>
    <row r="11" spans="1:24" ht="45" x14ac:dyDescent="0.2">
      <c r="A11" s="373"/>
      <c r="B11" s="49"/>
      <c r="C11" s="373"/>
      <c r="D11" s="44" t="s">
        <v>71</v>
      </c>
      <c r="E11" s="35">
        <f>E10+1</f>
        <v>2</v>
      </c>
      <c r="F11" s="36" t="s">
        <v>72</v>
      </c>
      <c r="G11" s="36" t="s">
        <v>73</v>
      </c>
      <c r="H11" s="37">
        <v>1</v>
      </c>
      <c r="I11" s="38">
        <f>[1]Impacto!$C$59</f>
        <v>20</v>
      </c>
      <c r="J11" s="39">
        <f t="shared" ref="J11:J49" si="0">I11*H11</f>
        <v>20</v>
      </c>
      <c r="K11" s="40" t="s">
        <v>74</v>
      </c>
      <c r="L11" s="41" t="str">
        <f>IF([1]Control!B13="x","Preventivo",IF([1]Control!C13="x","Detectivo",IF([1]Control!D13="x","Correctivo","Error")))</f>
        <v>Correctivo</v>
      </c>
      <c r="M11" s="42">
        <f>IF(L11="Preventivo",VLOOKUP([1]Control!H13,'[1]Medicion Riesgo'!$A$59:$C$81,2),0)</f>
        <v>0</v>
      </c>
      <c r="N11" s="42">
        <f t="shared" ref="N11:N49" si="1">IF(H11-M11&lt;1,1,H11-M11)</f>
        <v>1</v>
      </c>
      <c r="O11" s="42">
        <f t="shared" ref="O11:O49" si="2">I11</f>
        <v>20</v>
      </c>
      <c r="P11" s="43">
        <f>O11*N11</f>
        <v>20</v>
      </c>
      <c r="Q11" s="44" t="s">
        <v>75</v>
      </c>
      <c r="R11" s="44" t="s">
        <v>76</v>
      </c>
      <c r="S11" s="44" t="s">
        <v>77</v>
      </c>
      <c r="T11" s="44" t="s">
        <v>78</v>
      </c>
      <c r="U11" s="46" t="s">
        <v>79</v>
      </c>
      <c r="V11" s="47" t="s">
        <v>80</v>
      </c>
      <c r="W11" s="47" t="s">
        <v>649</v>
      </c>
      <c r="X11" s="48">
        <v>0</v>
      </c>
    </row>
    <row r="12" spans="1:24" ht="168.75" x14ac:dyDescent="0.2">
      <c r="A12" s="373"/>
      <c r="B12" s="49"/>
      <c r="C12" s="373"/>
      <c r="D12" s="50" t="s">
        <v>81</v>
      </c>
      <c r="E12" s="35">
        <f t="shared" ref="E12:E49" si="3">E11+1</f>
        <v>3</v>
      </c>
      <c r="F12" s="50" t="s">
        <v>82</v>
      </c>
      <c r="G12" s="36" t="s">
        <v>83</v>
      </c>
      <c r="H12" s="51">
        <v>2</v>
      </c>
      <c r="I12" s="38">
        <f>[1]Impacto!$C$93</f>
        <v>20</v>
      </c>
      <c r="J12" s="39">
        <f t="shared" si="0"/>
        <v>40</v>
      </c>
      <c r="K12" s="40" t="s">
        <v>84</v>
      </c>
      <c r="L12" s="41" t="str">
        <f>IF([1]Control!B22="x","Preventivo",IF([1]Control!C22="x","Detectivo",IF([1]Control!D22="x","Correctivo","Error")))</f>
        <v>Correctivo</v>
      </c>
      <c r="M12" s="42">
        <f>IF(L12="Preventivo",VLOOKUP([1]Control!H22,'[1]Medicion Riesgo'!$A$59:$C$81,2),0)</f>
        <v>0</v>
      </c>
      <c r="N12" s="42">
        <f t="shared" si="1"/>
        <v>2</v>
      </c>
      <c r="O12" s="42">
        <f t="shared" si="2"/>
        <v>20</v>
      </c>
      <c r="P12" s="43">
        <f t="shared" ref="P12:P49" si="4">O12*N12</f>
        <v>40</v>
      </c>
      <c r="Q12" s="44" t="s">
        <v>78</v>
      </c>
      <c r="R12" s="44" t="s">
        <v>85</v>
      </c>
      <c r="S12" s="44" t="s">
        <v>86</v>
      </c>
      <c r="T12" s="44" t="s">
        <v>78</v>
      </c>
      <c r="U12" s="44" t="s">
        <v>85</v>
      </c>
      <c r="V12" s="47" t="s">
        <v>87</v>
      </c>
      <c r="W12" s="47" t="s">
        <v>650</v>
      </c>
      <c r="X12" s="48">
        <v>1</v>
      </c>
    </row>
    <row r="13" spans="1:24" ht="409.5" x14ac:dyDescent="0.2">
      <c r="A13" s="373"/>
      <c r="B13" s="52"/>
      <c r="C13" s="373"/>
      <c r="D13" s="44" t="s">
        <v>88</v>
      </c>
      <c r="E13" s="35">
        <f>E12+1</f>
        <v>4</v>
      </c>
      <c r="F13" s="36" t="s">
        <v>89</v>
      </c>
      <c r="G13" s="36" t="s">
        <v>90</v>
      </c>
      <c r="H13" s="37">
        <v>1</v>
      </c>
      <c r="I13" s="38">
        <f>[1]Impacto!$C$127</f>
        <v>10</v>
      </c>
      <c r="J13" s="39">
        <f t="shared" si="0"/>
        <v>10</v>
      </c>
      <c r="K13" s="40" t="s">
        <v>91</v>
      </c>
      <c r="L13" s="41" t="str">
        <f>IF([1]Control!B31="x","Preventivo",IF([1]Control!C31="x","Detectivo",IF([1]Control!D31="x","Correctivo","Error")))</f>
        <v>Correctivo</v>
      </c>
      <c r="M13" s="42">
        <f>IF(L13="Preventivo",VLOOKUP([1]Control!H31,'[1]Medicion Riesgo'!$A$59:$C$81,2),0)</f>
        <v>0</v>
      </c>
      <c r="N13" s="42">
        <f t="shared" si="1"/>
        <v>1</v>
      </c>
      <c r="O13" s="42">
        <f t="shared" si="2"/>
        <v>10</v>
      </c>
      <c r="P13" s="43">
        <f t="shared" si="4"/>
        <v>10</v>
      </c>
      <c r="Q13" s="44" t="s">
        <v>92</v>
      </c>
      <c r="R13" s="40" t="s">
        <v>91</v>
      </c>
      <c r="S13" s="44" t="s">
        <v>93</v>
      </c>
      <c r="T13" s="44" t="s">
        <v>92</v>
      </c>
      <c r="U13" s="46" t="s">
        <v>94</v>
      </c>
      <c r="V13" s="47" t="s">
        <v>95</v>
      </c>
      <c r="W13" s="47" t="s">
        <v>648</v>
      </c>
      <c r="X13" s="48">
        <v>1</v>
      </c>
    </row>
    <row r="14" spans="1:24" ht="121.5" customHeight="1" x14ac:dyDescent="0.2">
      <c r="A14" s="53" t="s">
        <v>96</v>
      </c>
      <c r="B14" s="54" t="s">
        <v>97</v>
      </c>
      <c r="C14" s="53" t="s">
        <v>15</v>
      </c>
      <c r="D14" s="55" t="s">
        <v>98</v>
      </c>
      <c r="E14" s="35">
        <f t="shared" si="3"/>
        <v>5</v>
      </c>
      <c r="F14" s="56" t="s">
        <v>99</v>
      </c>
      <c r="G14" s="56" t="s">
        <v>100</v>
      </c>
      <c r="H14" s="57">
        <v>5</v>
      </c>
      <c r="I14" s="38">
        <f>[1]Impacto!$C$161</f>
        <v>20</v>
      </c>
      <c r="J14" s="39">
        <f t="shared" si="0"/>
        <v>100</v>
      </c>
      <c r="K14" s="58" t="s">
        <v>101</v>
      </c>
      <c r="L14" s="41" t="str">
        <f>IF([1]Control!B40="x","Preventivo",IF([1]Control!C40="x","Detectivo",IF([1]Control!D40="x","Correctivo","Error")))</f>
        <v>Correctivo</v>
      </c>
      <c r="M14" s="42">
        <f>IF(L14="Preventivo",VLOOKUP([1]Control!H40,'[1]Medicion Riesgo'!$A$59:$C$81,2),0)</f>
        <v>0</v>
      </c>
      <c r="N14" s="42">
        <f t="shared" si="1"/>
        <v>5</v>
      </c>
      <c r="O14" s="42">
        <f t="shared" si="2"/>
        <v>20</v>
      </c>
      <c r="P14" s="43">
        <f t="shared" si="4"/>
        <v>100</v>
      </c>
      <c r="Q14" s="44" t="s">
        <v>102</v>
      </c>
      <c r="R14" s="44" t="s">
        <v>103</v>
      </c>
      <c r="S14" s="44" t="s">
        <v>104</v>
      </c>
      <c r="T14" s="45" t="s">
        <v>501</v>
      </c>
      <c r="U14" s="46" t="s">
        <v>105</v>
      </c>
      <c r="V14" s="47" t="s">
        <v>106</v>
      </c>
      <c r="W14" s="130" t="s">
        <v>517</v>
      </c>
      <c r="X14" s="48">
        <v>1</v>
      </c>
    </row>
    <row r="15" spans="1:24" ht="45" x14ac:dyDescent="0.2">
      <c r="A15" s="355" t="s">
        <v>107</v>
      </c>
      <c r="B15" s="356" t="s">
        <v>108</v>
      </c>
      <c r="C15" s="358" t="s">
        <v>4</v>
      </c>
      <c r="D15" s="59" t="s">
        <v>109</v>
      </c>
      <c r="E15" s="35">
        <f t="shared" si="3"/>
        <v>6</v>
      </c>
      <c r="F15" s="60" t="s">
        <v>110</v>
      </c>
      <c r="G15" s="36" t="s">
        <v>111</v>
      </c>
      <c r="H15" s="61">
        <v>2</v>
      </c>
      <c r="I15" s="38">
        <f>[1]Impacto!$C$195</f>
        <v>10</v>
      </c>
      <c r="J15" s="39">
        <f t="shared" si="0"/>
        <v>20</v>
      </c>
      <c r="K15" s="40" t="s">
        <v>112</v>
      </c>
      <c r="L15" s="41" t="str">
        <f>IF([1]Control!B49="x","Preventivo",IF([1]Control!C49="x","Detectivo",IF([1]Control!D49="x","Correctivo","Error")))</f>
        <v>Correctivo</v>
      </c>
      <c r="M15" s="42">
        <f>IF(L15="Preventivo",VLOOKUP([1]Control!H49,'[1]Medicion Riesgo'!$A$59:$C$81,2),0)</f>
        <v>0</v>
      </c>
      <c r="N15" s="42">
        <f t="shared" si="1"/>
        <v>2</v>
      </c>
      <c r="O15" s="42">
        <f t="shared" si="2"/>
        <v>10</v>
      </c>
      <c r="P15" s="43">
        <f t="shared" si="4"/>
        <v>20</v>
      </c>
      <c r="Q15" s="44" t="s">
        <v>113</v>
      </c>
      <c r="R15" s="44" t="s">
        <v>114</v>
      </c>
      <c r="S15" s="44" t="s">
        <v>115</v>
      </c>
      <c r="T15" s="45" t="s">
        <v>113</v>
      </c>
      <c r="U15" s="46" t="s">
        <v>116</v>
      </c>
      <c r="V15" s="47" t="s">
        <v>117</v>
      </c>
      <c r="W15" s="47" t="s">
        <v>508</v>
      </c>
      <c r="X15" s="48"/>
    </row>
    <row r="16" spans="1:24" ht="33.75" x14ac:dyDescent="0.2">
      <c r="A16" s="355"/>
      <c r="B16" s="357"/>
      <c r="C16" s="359"/>
      <c r="D16" s="40" t="s">
        <v>118</v>
      </c>
      <c r="E16" s="35">
        <f t="shared" si="3"/>
        <v>7</v>
      </c>
      <c r="F16" s="60" t="s">
        <v>119</v>
      </c>
      <c r="G16" s="36" t="s">
        <v>120</v>
      </c>
      <c r="H16" s="61">
        <v>2</v>
      </c>
      <c r="I16" s="38">
        <f>[1]Impacto!$C$229</f>
        <v>10</v>
      </c>
      <c r="J16" s="39">
        <f t="shared" si="0"/>
        <v>20</v>
      </c>
      <c r="K16" s="40" t="s">
        <v>121</v>
      </c>
      <c r="L16" s="41" t="str">
        <f>IF([1]Control!B58="x","Preventivo",IF([1]Control!C58="x","Detectivo",IF([1]Control!D58="x","Correctivo","Error")))</f>
        <v>Correctivo</v>
      </c>
      <c r="M16" s="42">
        <f>IF(L16="Preventivo",VLOOKUP([1]Control!H58,'[1]Medicion Riesgo'!$A$59:$C$81,2),0)</f>
        <v>0</v>
      </c>
      <c r="N16" s="42">
        <f t="shared" si="1"/>
        <v>2</v>
      </c>
      <c r="O16" s="42">
        <f t="shared" si="2"/>
        <v>10</v>
      </c>
      <c r="P16" s="43">
        <f t="shared" si="4"/>
        <v>20</v>
      </c>
      <c r="Q16" s="44" t="s">
        <v>113</v>
      </c>
      <c r="R16" s="44" t="s">
        <v>122</v>
      </c>
      <c r="S16" s="44" t="s">
        <v>115</v>
      </c>
      <c r="T16" s="45" t="s">
        <v>113</v>
      </c>
      <c r="U16" s="46" t="s">
        <v>116</v>
      </c>
      <c r="V16" s="47" t="s">
        <v>123</v>
      </c>
      <c r="W16" s="47" t="s">
        <v>508</v>
      </c>
      <c r="X16" s="48"/>
    </row>
    <row r="17" spans="1:24" ht="135" x14ac:dyDescent="0.2">
      <c r="A17" s="383" t="s">
        <v>124</v>
      </c>
      <c r="B17" s="33" t="s">
        <v>125</v>
      </c>
      <c r="C17" s="372" t="s">
        <v>126</v>
      </c>
      <c r="D17" s="44" t="s">
        <v>127</v>
      </c>
      <c r="E17" s="35">
        <f t="shared" si="3"/>
        <v>8</v>
      </c>
      <c r="F17" s="60" t="s">
        <v>128</v>
      </c>
      <c r="G17" s="60" t="s">
        <v>129</v>
      </c>
      <c r="H17" s="61">
        <v>1</v>
      </c>
      <c r="I17" s="38">
        <f>[1]Impacto!$C$263</f>
        <v>10</v>
      </c>
      <c r="J17" s="39">
        <f t="shared" si="0"/>
        <v>10</v>
      </c>
      <c r="K17" s="44" t="s">
        <v>130</v>
      </c>
      <c r="L17" s="41" t="str">
        <f>IF([1]Control!B67="x","Preventivo",IF([1]Control!C67="x","Detectivo",IF([1]Control!D67="x","Correctivo","Error")))</f>
        <v>Correctivo</v>
      </c>
      <c r="M17" s="42">
        <f>IF(L17="Preventivo",VLOOKUP([1]Control!H67,'[1]Medicion Riesgo'!$A$59:$C$81,2),0)</f>
        <v>0</v>
      </c>
      <c r="N17" s="42">
        <f t="shared" si="1"/>
        <v>1</v>
      </c>
      <c r="O17" s="42">
        <f t="shared" si="2"/>
        <v>10</v>
      </c>
      <c r="P17" s="43">
        <f t="shared" si="4"/>
        <v>10</v>
      </c>
      <c r="Q17" s="44" t="s">
        <v>131</v>
      </c>
      <c r="R17" s="44" t="s">
        <v>132</v>
      </c>
      <c r="S17" s="44" t="s">
        <v>133</v>
      </c>
      <c r="T17" s="45" t="s">
        <v>507</v>
      </c>
      <c r="U17" s="41" t="s">
        <v>134</v>
      </c>
      <c r="V17" s="47" t="s">
        <v>135</v>
      </c>
      <c r="W17" s="47" t="s">
        <v>649</v>
      </c>
      <c r="X17" s="48">
        <v>0</v>
      </c>
    </row>
    <row r="18" spans="1:24" ht="56.25" x14ac:dyDescent="0.2">
      <c r="A18" s="384"/>
      <c r="B18" s="62"/>
      <c r="C18" s="373"/>
      <c r="D18" s="63" t="s">
        <v>136</v>
      </c>
      <c r="E18" s="35">
        <f t="shared" si="3"/>
        <v>9</v>
      </c>
      <c r="F18" s="63" t="s">
        <v>137</v>
      </c>
      <c r="G18" s="63" t="s">
        <v>138</v>
      </c>
      <c r="H18" s="64">
        <v>1</v>
      </c>
      <c r="I18" s="38">
        <f>[1]Impacto!$C$297</f>
        <v>20</v>
      </c>
      <c r="J18" s="39">
        <f t="shared" si="0"/>
        <v>20</v>
      </c>
      <c r="K18" s="63" t="s">
        <v>139</v>
      </c>
      <c r="L18" s="41" t="str">
        <f>IF([1]Control!B76="x","Preventivo",IF([1]Control!C76="x","Detectivo",IF([1]Control!D76="x","Correctivo","Error")))</f>
        <v>Correctivo</v>
      </c>
      <c r="M18" s="42">
        <f>IF(L18="Preventivo",VLOOKUP([1]Control!H76,'[1]Medicion Riesgo'!$A$59:$C$81,2),0)</f>
        <v>0</v>
      </c>
      <c r="N18" s="42">
        <f t="shared" si="1"/>
        <v>1</v>
      </c>
      <c r="O18" s="42">
        <f t="shared" si="2"/>
        <v>20</v>
      </c>
      <c r="P18" s="43">
        <f t="shared" si="4"/>
        <v>20</v>
      </c>
      <c r="Q18" s="44" t="s">
        <v>140</v>
      </c>
      <c r="R18" s="44" t="s">
        <v>141</v>
      </c>
      <c r="S18" s="44" t="s">
        <v>142</v>
      </c>
      <c r="T18" s="45" t="s">
        <v>143</v>
      </c>
      <c r="U18" s="46" t="s">
        <v>144</v>
      </c>
      <c r="V18" s="47" t="s">
        <v>135</v>
      </c>
      <c r="W18" s="47" t="s">
        <v>649</v>
      </c>
      <c r="X18" s="48">
        <v>0</v>
      </c>
    </row>
    <row r="19" spans="1:24" ht="67.5" x14ac:dyDescent="0.2">
      <c r="A19" s="384"/>
      <c r="B19" s="62"/>
      <c r="C19" s="373"/>
      <c r="D19" s="63" t="s">
        <v>145</v>
      </c>
      <c r="E19" s="35">
        <f t="shared" si="3"/>
        <v>10</v>
      </c>
      <c r="F19" s="63" t="s">
        <v>146</v>
      </c>
      <c r="G19" s="63" t="s">
        <v>147</v>
      </c>
      <c r="H19" s="64">
        <v>1</v>
      </c>
      <c r="I19" s="38">
        <f>[1]Impacto!$C$331</f>
        <v>10</v>
      </c>
      <c r="J19" s="39">
        <f t="shared" si="0"/>
        <v>10</v>
      </c>
      <c r="K19" s="63" t="s">
        <v>148</v>
      </c>
      <c r="L19" s="41" t="str">
        <f>IF([1]Control!B85="x","Preventivo",IF([1]Control!C85="x","Detectivo",IF([1]Control!D85="x","Correctivo","Error")))</f>
        <v>Correctivo</v>
      </c>
      <c r="M19" s="42">
        <f>IF(L19="Preventivo",VLOOKUP([1]Control!H85,'[1]Medicion Riesgo'!$A$59:$C$81,2),0)</f>
        <v>0</v>
      </c>
      <c r="N19" s="42">
        <f t="shared" si="1"/>
        <v>1</v>
      </c>
      <c r="O19" s="42">
        <f t="shared" si="2"/>
        <v>10</v>
      </c>
      <c r="P19" s="43">
        <f t="shared" si="4"/>
        <v>10</v>
      </c>
      <c r="Q19" s="44" t="s">
        <v>140</v>
      </c>
      <c r="R19" s="44" t="s">
        <v>149</v>
      </c>
      <c r="S19" s="44" t="s">
        <v>150</v>
      </c>
      <c r="T19" s="45" t="s">
        <v>151</v>
      </c>
      <c r="U19" s="46" t="s">
        <v>152</v>
      </c>
      <c r="V19" s="47" t="s">
        <v>135</v>
      </c>
      <c r="W19" s="47" t="s">
        <v>649</v>
      </c>
      <c r="X19" s="48">
        <v>0</v>
      </c>
    </row>
    <row r="20" spans="1:24" ht="67.5" x14ac:dyDescent="0.2">
      <c r="A20" s="385"/>
      <c r="B20" s="65"/>
      <c r="C20" s="386"/>
      <c r="D20" s="63" t="s">
        <v>153</v>
      </c>
      <c r="E20" s="35">
        <f t="shared" si="3"/>
        <v>11</v>
      </c>
      <c r="F20" s="63" t="s">
        <v>154</v>
      </c>
      <c r="G20" s="63" t="s">
        <v>155</v>
      </c>
      <c r="H20" s="64">
        <v>1</v>
      </c>
      <c r="I20" s="38">
        <f>[1]Impacto!$C$365</f>
        <v>10</v>
      </c>
      <c r="J20" s="39">
        <v>10</v>
      </c>
      <c r="K20" s="63" t="s">
        <v>156</v>
      </c>
      <c r="L20" s="41" t="str">
        <f>IF([1]Control!B94="x","Preventivo",IF([1]Control!C94="x","Detectivo",IF([1]Control!D94="x","Correctivo","Error")))</f>
        <v>Correctivo</v>
      </c>
      <c r="M20" s="42">
        <f>IF(L20="Preventivo",VLOOKUP([1]Control!H94,'[1]Medicion Riesgo'!$A$59:$C$81,2),0)</f>
        <v>0</v>
      </c>
      <c r="N20" s="42">
        <f t="shared" si="1"/>
        <v>1</v>
      </c>
      <c r="O20" s="42">
        <f t="shared" si="2"/>
        <v>10</v>
      </c>
      <c r="P20" s="43">
        <f t="shared" si="4"/>
        <v>10</v>
      </c>
      <c r="Q20" s="44" t="s">
        <v>157</v>
      </c>
      <c r="R20" s="44" t="s">
        <v>158</v>
      </c>
      <c r="S20" s="44" t="s">
        <v>159</v>
      </c>
      <c r="T20" s="45" t="s">
        <v>501</v>
      </c>
      <c r="U20" s="46" t="s">
        <v>160</v>
      </c>
      <c r="V20" s="47" t="s">
        <v>135</v>
      </c>
      <c r="W20" s="47" t="s">
        <v>649</v>
      </c>
      <c r="X20" s="48">
        <v>0</v>
      </c>
    </row>
    <row r="21" spans="1:24" ht="56.25" x14ac:dyDescent="0.2">
      <c r="A21" s="66" t="s">
        <v>161</v>
      </c>
      <c r="B21" s="33" t="s">
        <v>162</v>
      </c>
      <c r="C21" s="67" t="s">
        <v>163</v>
      </c>
      <c r="D21" s="68" t="s">
        <v>164</v>
      </c>
      <c r="E21" s="35">
        <f t="shared" si="3"/>
        <v>12</v>
      </c>
      <c r="F21" s="68" t="s">
        <v>165</v>
      </c>
      <c r="G21" s="69" t="s">
        <v>166</v>
      </c>
      <c r="H21" s="70">
        <v>5</v>
      </c>
      <c r="I21" s="38">
        <f>[1]Impacto!$C$399</f>
        <v>10</v>
      </c>
      <c r="J21" s="39">
        <f t="shared" si="0"/>
        <v>50</v>
      </c>
      <c r="K21" s="71" t="s">
        <v>167</v>
      </c>
      <c r="L21" s="41" t="str">
        <f>IF([1]Control!B103="x","Preventivo",IF([1]Control!C103="x","Detectivo",IF([1]Control!D103="x","Correctivo","Error")))</f>
        <v>Correctivo</v>
      </c>
      <c r="M21" s="42">
        <f>IF(L21="Preventivo",VLOOKUP([1]Control!H103,'[1]Medicion Riesgo'!$A$59:$C$81,2),0)</f>
        <v>0</v>
      </c>
      <c r="N21" s="42">
        <f t="shared" si="1"/>
        <v>5</v>
      </c>
      <c r="O21" s="42">
        <f t="shared" si="2"/>
        <v>10</v>
      </c>
      <c r="P21" s="43">
        <f t="shared" si="4"/>
        <v>50</v>
      </c>
      <c r="Q21" s="44" t="s">
        <v>168</v>
      </c>
      <c r="R21" s="44" t="s">
        <v>169</v>
      </c>
      <c r="S21" s="44" t="s">
        <v>170</v>
      </c>
      <c r="T21" s="45" t="s">
        <v>502</v>
      </c>
      <c r="U21" s="46" t="s">
        <v>171</v>
      </c>
      <c r="V21" s="47" t="s">
        <v>506</v>
      </c>
      <c r="W21" s="47" t="s">
        <v>649</v>
      </c>
      <c r="X21" s="48">
        <v>0</v>
      </c>
    </row>
    <row r="22" spans="1:24" ht="90" x14ac:dyDescent="0.2">
      <c r="A22" s="53" t="s">
        <v>172</v>
      </c>
      <c r="B22" s="72" t="s">
        <v>173</v>
      </c>
      <c r="C22" s="67" t="s">
        <v>174</v>
      </c>
      <c r="D22" s="73" t="s">
        <v>175</v>
      </c>
      <c r="E22" s="35">
        <f t="shared" si="3"/>
        <v>13</v>
      </c>
      <c r="F22" s="63" t="s">
        <v>176</v>
      </c>
      <c r="G22" s="63" t="s">
        <v>177</v>
      </c>
      <c r="H22" s="64">
        <v>5</v>
      </c>
      <c r="I22" s="38">
        <f>[1]Impacto!$C$433</f>
        <v>10</v>
      </c>
      <c r="J22" s="39">
        <f t="shared" si="0"/>
        <v>50</v>
      </c>
      <c r="K22" s="73" t="s">
        <v>178</v>
      </c>
      <c r="L22" s="41" t="str">
        <f>IF([1]Control!B112="x","Preventivo",IF([1]Control!C112="x","Detectivo",IF([1]Control!D112="x","Correctivo","Error")))</f>
        <v>Correctivo</v>
      </c>
      <c r="M22" s="42">
        <f>IF(L22="Preventivo",VLOOKUP([1]Control!H112,'[1]Medicion Riesgo'!$A$59:$C$81,2),0)</f>
        <v>0</v>
      </c>
      <c r="N22" s="42">
        <f t="shared" si="1"/>
        <v>5</v>
      </c>
      <c r="O22" s="42">
        <f t="shared" si="2"/>
        <v>10</v>
      </c>
      <c r="P22" s="43">
        <f t="shared" si="4"/>
        <v>50</v>
      </c>
      <c r="Q22" s="44"/>
      <c r="R22" s="74" t="s">
        <v>179</v>
      </c>
      <c r="S22" s="74" t="s">
        <v>180</v>
      </c>
      <c r="T22" s="45" t="s">
        <v>78</v>
      </c>
      <c r="U22" s="75" t="s">
        <v>181</v>
      </c>
      <c r="V22" s="76" t="s">
        <v>182</v>
      </c>
      <c r="W22" s="76" t="s">
        <v>649</v>
      </c>
      <c r="X22" s="48">
        <v>0</v>
      </c>
    </row>
    <row r="23" spans="1:24" ht="169.5" customHeight="1" x14ac:dyDescent="0.2">
      <c r="A23" s="387" t="s">
        <v>183</v>
      </c>
      <c r="B23" s="389" t="s">
        <v>184</v>
      </c>
      <c r="C23" s="391" t="s">
        <v>185</v>
      </c>
      <c r="D23" s="75" t="s">
        <v>186</v>
      </c>
      <c r="E23" s="35">
        <f t="shared" si="3"/>
        <v>14</v>
      </c>
      <c r="F23" s="73" t="s">
        <v>187</v>
      </c>
      <c r="G23" s="58" t="s">
        <v>188</v>
      </c>
      <c r="H23" s="77">
        <v>5</v>
      </c>
      <c r="I23" s="38">
        <f>[1]Impacto!$C$467</f>
        <v>20</v>
      </c>
      <c r="J23" s="39">
        <f t="shared" si="0"/>
        <v>100</v>
      </c>
      <c r="K23" s="73" t="s">
        <v>189</v>
      </c>
      <c r="L23" s="41" t="str">
        <f>IF([1]Control!B121="x","Preventivo",IF([1]Control!C121="x","Detectivo",IF([1]Control!D121="x","Correctivo","Error")))</f>
        <v>Correctivo</v>
      </c>
      <c r="M23" s="42">
        <f>IF(L23="Preventivo",VLOOKUP([1]Control!H121,'[1]Medicion Riesgo'!$A$59:$C$81,2),0)</f>
        <v>0</v>
      </c>
      <c r="N23" s="42">
        <f t="shared" si="1"/>
        <v>5</v>
      </c>
      <c r="O23" s="42">
        <f t="shared" si="2"/>
        <v>20</v>
      </c>
      <c r="P23" s="43">
        <f t="shared" si="4"/>
        <v>100</v>
      </c>
      <c r="Q23" s="78" t="s">
        <v>190</v>
      </c>
      <c r="R23" s="44" t="s">
        <v>191</v>
      </c>
      <c r="S23" s="44" t="s">
        <v>192</v>
      </c>
      <c r="T23" s="45" t="s">
        <v>503</v>
      </c>
      <c r="U23" s="46" t="s">
        <v>193</v>
      </c>
      <c r="V23" s="47" t="s">
        <v>194</v>
      </c>
      <c r="W23" s="47" t="s">
        <v>653</v>
      </c>
      <c r="X23" s="48">
        <v>1</v>
      </c>
    </row>
    <row r="24" spans="1:24" ht="78.75" x14ac:dyDescent="0.2">
      <c r="A24" s="388"/>
      <c r="B24" s="390"/>
      <c r="C24" s="392"/>
      <c r="D24" s="73" t="s">
        <v>195</v>
      </c>
      <c r="E24" s="35">
        <f t="shared" si="3"/>
        <v>15</v>
      </c>
      <c r="F24" s="73" t="s">
        <v>196</v>
      </c>
      <c r="G24" s="73" t="s">
        <v>197</v>
      </c>
      <c r="H24" s="77">
        <v>5</v>
      </c>
      <c r="I24" s="38">
        <f>[1]Impacto!$C$501</f>
        <v>20</v>
      </c>
      <c r="J24" s="39">
        <f t="shared" si="0"/>
        <v>100</v>
      </c>
      <c r="K24" s="58" t="s">
        <v>198</v>
      </c>
      <c r="L24" s="41" t="str">
        <f>IF([1]Control!B130="x","Preventivo",IF([1]Control!C130="x","Detectivo",IF([1]Control!D130="x","Correctivo","Error")))</f>
        <v>Correctivo</v>
      </c>
      <c r="M24" s="42">
        <f>IF(L24="Preventivo",VLOOKUP([1]Control!H130,'[1]Medicion Riesgo'!$A$59:$C$81,2),0)</f>
        <v>0</v>
      </c>
      <c r="N24" s="42">
        <f t="shared" si="1"/>
        <v>5</v>
      </c>
      <c r="O24" s="42">
        <f t="shared" si="2"/>
        <v>20</v>
      </c>
      <c r="P24" s="43">
        <f t="shared" si="4"/>
        <v>100</v>
      </c>
      <c r="Q24" s="78" t="s">
        <v>190</v>
      </c>
      <c r="R24" s="44" t="s">
        <v>199</v>
      </c>
      <c r="S24" s="44" t="s">
        <v>200</v>
      </c>
      <c r="T24" s="45" t="s">
        <v>503</v>
      </c>
      <c r="U24" s="46" t="s">
        <v>201</v>
      </c>
      <c r="V24" s="47" t="s">
        <v>202</v>
      </c>
      <c r="W24" s="47" t="s">
        <v>654</v>
      </c>
      <c r="X24" s="48">
        <v>1</v>
      </c>
    </row>
    <row r="25" spans="1:24" ht="67.5" x14ac:dyDescent="0.2">
      <c r="A25" s="388"/>
      <c r="B25" s="390"/>
      <c r="C25" s="392"/>
      <c r="D25" s="75" t="s">
        <v>203</v>
      </c>
      <c r="E25" s="35">
        <f t="shared" si="3"/>
        <v>16</v>
      </c>
      <c r="F25" s="73" t="s">
        <v>204</v>
      </c>
      <c r="G25" s="58" t="s">
        <v>205</v>
      </c>
      <c r="H25" s="77">
        <v>5</v>
      </c>
      <c r="I25" s="38">
        <f>[1]Impacto!$C$535</f>
        <v>20</v>
      </c>
      <c r="J25" s="39">
        <f t="shared" si="0"/>
        <v>100</v>
      </c>
      <c r="K25" s="75" t="s">
        <v>206</v>
      </c>
      <c r="L25" s="41" t="str">
        <f>IF([1]Control!B139="x","Preventivo",IF([1]Control!C139="x","Detectivo",IF([1]Control!D139="x","Correctivo","Error")))</f>
        <v>Correctivo</v>
      </c>
      <c r="M25" s="42">
        <f>IF(L25="Preventivo",VLOOKUP([1]Control!H139,'[1]Medicion Riesgo'!$A$59:$C$81,2),0)</f>
        <v>0</v>
      </c>
      <c r="N25" s="42">
        <f t="shared" si="1"/>
        <v>5</v>
      </c>
      <c r="O25" s="42">
        <f t="shared" si="2"/>
        <v>20</v>
      </c>
      <c r="P25" s="43">
        <f t="shared" si="4"/>
        <v>100</v>
      </c>
      <c r="Q25" s="78" t="s">
        <v>190</v>
      </c>
      <c r="R25" s="44" t="s">
        <v>207</v>
      </c>
      <c r="S25" s="44" t="s">
        <v>208</v>
      </c>
      <c r="T25" s="45" t="s">
        <v>503</v>
      </c>
      <c r="U25" s="46" t="s">
        <v>209</v>
      </c>
      <c r="V25" s="47" t="s">
        <v>210</v>
      </c>
      <c r="W25" s="47" t="s">
        <v>649</v>
      </c>
      <c r="X25" s="48">
        <v>0</v>
      </c>
    </row>
    <row r="26" spans="1:24" ht="90" x14ac:dyDescent="0.2">
      <c r="A26" s="388"/>
      <c r="B26" s="390"/>
      <c r="C26" s="392"/>
      <c r="D26" s="79" t="s">
        <v>211</v>
      </c>
      <c r="E26" s="35">
        <f t="shared" si="3"/>
        <v>17</v>
      </c>
      <c r="F26" s="75" t="s">
        <v>212</v>
      </c>
      <c r="G26" s="80" t="s">
        <v>213</v>
      </c>
      <c r="H26" s="81">
        <v>5</v>
      </c>
      <c r="I26" s="38">
        <f>[1]Impacto!$C$569</f>
        <v>10</v>
      </c>
      <c r="J26" s="39">
        <f t="shared" si="0"/>
        <v>50</v>
      </c>
      <c r="K26" s="80" t="s">
        <v>214</v>
      </c>
      <c r="L26" s="41" t="str">
        <f>IF([1]Control!B148="x","Preventivo",IF([1]Control!C148="x","Detectivo",IF([1]Control!D148="x","Correctivo","Error")))</f>
        <v>Correctivo</v>
      </c>
      <c r="M26" s="42">
        <f>IF(L26="Preventivo",VLOOKUP([1]Control!H148,'[1]Medicion Riesgo'!$A$59:$C$81,2),0)</f>
        <v>0</v>
      </c>
      <c r="N26" s="42">
        <f t="shared" si="1"/>
        <v>5</v>
      </c>
      <c r="O26" s="42">
        <f t="shared" si="2"/>
        <v>10</v>
      </c>
      <c r="P26" s="43">
        <f t="shared" si="4"/>
        <v>50</v>
      </c>
      <c r="Q26" s="78" t="s">
        <v>190</v>
      </c>
      <c r="R26" s="44" t="s">
        <v>215</v>
      </c>
      <c r="S26" s="44" t="s">
        <v>216</v>
      </c>
      <c r="T26" s="45" t="s">
        <v>503</v>
      </c>
      <c r="U26" s="46" t="s">
        <v>217</v>
      </c>
      <c r="V26" s="47" t="s">
        <v>218</v>
      </c>
      <c r="W26" s="47" t="s">
        <v>649</v>
      </c>
      <c r="X26" s="48">
        <v>0</v>
      </c>
    </row>
    <row r="27" spans="1:24" ht="135" x14ac:dyDescent="0.2">
      <c r="A27" s="388"/>
      <c r="B27" s="390"/>
      <c r="C27" s="392"/>
      <c r="D27" s="73" t="s">
        <v>219</v>
      </c>
      <c r="E27" s="35">
        <f t="shared" si="3"/>
        <v>18</v>
      </c>
      <c r="F27" s="58" t="s">
        <v>220</v>
      </c>
      <c r="G27" s="73" t="s">
        <v>221</v>
      </c>
      <c r="H27" s="77">
        <v>5</v>
      </c>
      <c r="I27" s="38">
        <f>[1]Impacto!$C$603</f>
        <v>10</v>
      </c>
      <c r="J27" s="39">
        <f t="shared" si="0"/>
        <v>50</v>
      </c>
      <c r="K27" s="82" t="s">
        <v>222</v>
      </c>
      <c r="L27" s="41" t="str">
        <f>IF([1]Control!B157="x","Preventivo",IF([1]Control!C157="x","Detectivo",IF([1]Control!D157="x","Correctivo","Error")))</f>
        <v>Correctivo</v>
      </c>
      <c r="M27" s="42">
        <f>IF(L27="Preventivo",VLOOKUP([1]Control!H157,'[1]Medicion Riesgo'!$A$59:$C$81,2),0)</f>
        <v>0</v>
      </c>
      <c r="N27" s="42">
        <f t="shared" si="1"/>
        <v>5</v>
      </c>
      <c r="O27" s="42">
        <f t="shared" si="2"/>
        <v>10</v>
      </c>
      <c r="P27" s="43">
        <f t="shared" si="4"/>
        <v>50</v>
      </c>
      <c r="Q27" s="78" t="s">
        <v>190</v>
      </c>
      <c r="R27" s="44" t="s">
        <v>223</v>
      </c>
      <c r="S27" s="44" t="s">
        <v>224</v>
      </c>
      <c r="T27" s="45" t="s">
        <v>503</v>
      </c>
      <c r="U27" s="41" t="s">
        <v>225</v>
      </c>
      <c r="V27" s="47" t="s">
        <v>226</v>
      </c>
      <c r="W27" s="47" t="s">
        <v>649</v>
      </c>
      <c r="X27" s="48">
        <v>0</v>
      </c>
    </row>
    <row r="28" spans="1:24" ht="112.5" x14ac:dyDescent="0.2">
      <c r="A28" s="388"/>
      <c r="B28" s="390"/>
      <c r="C28" s="392"/>
      <c r="D28" s="80" t="s">
        <v>227</v>
      </c>
      <c r="E28" s="35">
        <f t="shared" si="3"/>
        <v>19</v>
      </c>
      <c r="F28" s="58" t="s">
        <v>228</v>
      </c>
      <c r="G28" s="80" t="s">
        <v>221</v>
      </c>
      <c r="H28" s="83">
        <v>5</v>
      </c>
      <c r="I28" s="38">
        <f>[1]Impacto!$C$637</f>
        <v>10</v>
      </c>
      <c r="J28" s="39">
        <f t="shared" si="0"/>
        <v>50</v>
      </c>
      <c r="K28" s="80" t="s">
        <v>229</v>
      </c>
      <c r="L28" s="41" t="str">
        <f>IF([1]Control!B166="x","Preventivo",IF([1]Control!C166="x","Detectivo",IF([1]Control!D166="x","Correctivo","Error")))</f>
        <v>Correctivo</v>
      </c>
      <c r="M28" s="42">
        <f>IF(L28="Preventivo",VLOOKUP([1]Control!H166,'[1]Medicion Riesgo'!$A$59:$C$81,2),0)</f>
        <v>0</v>
      </c>
      <c r="N28" s="42">
        <f t="shared" si="1"/>
        <v>5</v>
      </c>
      <c r="O28" s="42">
        <f t="shared" si="2"/>
        <v>10</v>
      </c>
      <c r="P28" s="43">
        <f t="shared" si="4"/>
        <v>50</v>
      </c>
      <c r="Q28" s="78" t="s">
        <v>190</v>
      </c>
      <c r="R28" s="44" t="s">
        <v>230</v>
      </c>
      <c r="S28" s="44" t="s">
        <v>231</v>
      </c>
      <c r="T28" s="45" t="s">
        <v>503</v>
      </c>
      <c r="U28" s="46" t="s">
        <v>232</v>
      </c>
      <c r="V28" s="47" t="s">
        <v>233</v>
      </c>
      <c r="W28" s="47" t="s">
        <v>649</v>
      </c>
      <c r="X28" s="48">
        <v>0</v>
      </c>
    </row>
    <row r="29" spans="1:24" ht="101.25" x14ac:dyDescent="0.2">
      <c r="A29" s="388"/>
      <c r="B29" s="390"/>
      <c r="C29" s="392"/>
      <c r="D29" s="75" t="s">
        <v>234</v>
      </c>
      <c r="E29" s="35">
        <f t="shared" si="3"/>
        <v>20</v>
      </c>
      <c r="F29" s="73" t="s">
        <v>235</v>
      </c>
      <c r="G29" s="80" t="s">
        <v>236</v>
      </c>
      <c r="H29" s="83">
        <v>3</v>
      </c>
      <c r="I29" s="38">
        <f>[1]Impacto!$C$671</f>
        <v>10</v>
      </c>
      <c r="J29" s="39">
        <f t="shared" si="0"/>
        <v>30</v>
      </c>
      <c r="K29" s="58" t="s">
        <v>237</v>
      </c>
      <c r="L29" s="41" t="str">
        <f>IF([1]Control!B175="x","Preventivo",IF([1]Control!C175="x","Detectivo",IF([1]Control!D175="x","Correctivo","Error")))</f>
        <v>Correctivo</v>
      </c>
      <c r="M29" s="42">
        <f>IF(L29="Preventivo",VLOOKUP([1]Control!H175,'[1]Medicion Riesgo'!$A$59:$C$81,2),0)</f>
        <v>0</v>
      </c>
      <c r="N29" s="42">
        <f t="shared" si="1"/>
        <v>3</v>
      </c>
      <c r="O29" s="42">
        <f t="shared" si="2"/>
        <v>10</v>
      </c>
      <c r="P29" s="43">
        <f t="shared" si="4"/>
        <v>30</v>
      </c>
      <c r="Q29" s="78" t="s">
        <v>190</v>
      </c>
      <c r="R29" s="44" t="s">
        <v>238</v>
      </c>
      <c r="S29" s="44" t="s">
        <v>239</v>
      </c>
      <c r="T29" s="45" t="s">
        <v>503</v>
      </c>
      <c r="U29" s="84" t="s">
        <v>240</v>
      </c>
      <c r="V29" s="47" t="s">
        <v>241</v>
      </c>
      <c r="W29" s="47" t="s">
        <v>649</v>
      </c>
      <c r="X29" s="48">
        <v>0</v>
      </c>
    </row>
    <row r="30" spans="1:24" ht="123.75" x14ac:dyDescent="0.2">
      <c r="A30" s="388"/>
      <c r="B30" s="390"/>
      <c r="C30" s="392"/>
      <c r="D30" s="75" t="s">
        <v>242</v>
      </c>
      <c r="E30" s="35">
        <f t="shared" si="3"/>
        <v>21</v>
      </c>
      <c r="F30" s="73" t="s">
        <v>243</v>
      </c>
      <c r="G30" s="73" t="s">
        <v>244</v>
      </c>
      <c r="H30" s="77">
        <v>5</v>
      </c>
      <c r="I30" s="38">
        <f>[1]Impacto!$C$705</f>
        <v>10</v>
      </c>
      <c r="J30" s="39">
        <f t="shared" si="0"/>
        <v>50</v>
      </c>
      <c r="K30" s="75" t="s">
        <v>245</v>
      </c>
      <c r="L30" s="41" t="str">
        <f>IF([1]Control!B184="x","Preventivo",IF([1]Control!C184="x","Detectivo",IF([1]Control!D184="x","Correctivo","Error")))</f>
        <v>Correctivo</v>
      </c>
      <c r="M30" s="42">
        <f>IF(L30="Preventivo",VLOOKUP([1]Control!H184,'[1]Medicion Riesgo'!$A$59:$C$81,2),0)</f>
        <v>0</v>
      </c>
      <c r="N30" s="42">
        <f t="shared" si="1"/>
        <v>5</v>
      </c>
      <c r="O30" s="42">
        <f t="shared" si="2"/>
        <v>10</v>
      </c>
      <c r="P30" s="43">
        <f t="shared" si="4"/>
        <v>50</v>
      </c>
      <c r="Q30" s="78" t="s">
        <v>190</v>
      </c>
      <c r="R30" s="44" t="s">
        <v>246</v>
      </c>
      <c r="S30" s="44" t="s">
        <v>247</v>
      </c>
      <c r="T30" s="45" t="s">
        <v>503</v>
      </c>
      <c r="U30" s="46" t="s">
        <v>248</v>
      </c>
      <c r="V30" s="47" t="s">
        <v>241</v>
      </c>
      <c r="W30" s="47" t="s">
        <v>652</v>
      </c>
      <c r="X30" s="48">
        <v>1</v>
      </c>
    </row>
    <row r="31" spans="1:24" ht="180" x14ac:dyDescent="0.2">
      <c r="A31" s="388"/>
      <c r="B31" s="390"/>
      <c r="C31" s="392"/>
      <c r="D31" s="75" t="s">
        <v>249</v>
      </c>
      <c r="E31" s="35">
        <f t="shared" si="3"/>
        <v>22</v>
      </c>
      <c r="F31" s="75" t="s">
        <v>250</v>
      </c>
      <c r="G31" s="75" t="s">
        <v>251</v>
      </c>
      <c r="H31" s="77">
        <v>5</v>
      </c>
      <c r="I31" s="38">
        <f>[1]Impacto!$C$739</f>
        <v>10</v>
      </c>
      <c r="J31" s="39">
        <f t="shared" si="0"/>
        <v>50</v>
      </c>
      <c r="K31" s="58" t="s">
        <v>252</v>
      </c>
      <c r="L31" s="41" t="str">
        <f>IF([1]Control!B193="x","Preventivo",IF([1]Control!C193="x","Detectivo",IF([1]Control!D193="x","Correctivo","Error")))</f>
        <v>Correctivo</v>
      </c>
      <c r="M31" s="42">
        <f>IF(L31="Preventivo",VLOOKUP([1]Control!H193,'[1]Medicion Riesgo'!$A$59:$C$81,2),0)</f>
        <v>0</v>
      </c>
      <c r="N31" s="42">
        <f t="shared" si="1"/>
        <v>5</v>
      </c>
      <c r="O31" s="42">
        <f t="shared" si="2"/>
        <v>10</v>
      </c>
      <c r="P31" s="43">
        <f t="shared" si="4"/>
        <v>50</v>
      </c>
      <c r="Q31" s="78" t="s">
        <v>190</v>
      </c>
      <c r="R31" s="44" t="s">
        <v>253</v>
      </c>
      <c r="S31" s="44" t="s">
        <v>254</v>
      </c>
      <c r="T31" s="45" t="s">
        <v>503</v>
      </c>
      <c r="U31" s="46" t="s">
        <v>255</v>
      </c>
      <c r="V31" s="47" t="s">
        <v>256</v>
      </c>
      <c r="W31" s="47" t="s">
        <v>651</v>
      </c>
      <c r="X31" s="48">
        <v>0.1</v>
      </c>
    </row>
    <row r="32" spans="1:24" ht="90" x14ac:dyDescent="0.2">
      <c r="A32" s="355" t="s">
        <v>0</v>
      </c>
      <c r="B32" s="356" t="s">
        <v>257</v>
      </c>
      <c r="C32" s="355" t="s">
        <v>258</v>
      </c>
      <c r="D32" s="85" t="s">
        <v>259</v>
      </c>
      <c r="E32" s="35">
        <f>E31+1</f>
        <v>23</v>
      </c>
      <c r="F32" s="73" t="s">
        <v>260</v>
      </c>
      <c r="G32" s="73" t="s">
        <v>261</v>
      </c>
      <c r="H32" s="77">
        <v>3</v>
      </c>
      <c r="I32" s="38">
        <f>[1]Impacto!$C$773</f>
        <v>10</v>
      </c>
      <c r="J32" s="39">
        <f t="shared" si="0"/>
        <v>30</v>
      </c>
      <c r="K32" s="58" t="s">
        <v>262</v>
      </c>
      <c r="L32" s="41" t="str">
        <f>IF([1]Control!B202="x","Preventivo",IF([1]Control!C202="x","Detectivo",IF([1]Control!D202="x","Correctivo","Error")))</f>
        <v>Correctivo</v>
      </c>
      <c r="M32" s="42">
        <f>IF(L32="Preventivo",VLOOKUP([1]Control!H202,'[1]Medicion Riesgo'!$A$59:$C$81,2),0)</f>
        <v>0</v>
      </c>
      <c r="N32" s="42">
        <f t="shared" si="1"/>
        <v>3</v>
      </c>
      <c r="O32" s="42">
        <f t="shared" si="2"/>
        <v>10</v>
      </c>
      <c r="P32" s="43">
        <f t="shared" si="4"/>
        <v>30</v>
      </c>
      <c r="Q32" s="44" t="s">
        <v>263</v>
      </c>
      <c r="R32" s="44" t="s">
        <v>264</v>
      </c>
      <c r="S32" s="44" t="s">
        <v>265</v>
      </c>
      <c r="T32" s="45" t="s">
        <v>504</v>
      </c>
      <c r="U32" s="46" t="s">
        <v>266</v>
      </c>
      <c r="V32" s="47" t="s">
        <v>174</v>
      </c>
      <c r="W32" s="47" t="s">
        <v>537</v>
      </c>
      <c r="X32" s="48">
        <v>1</v>
      </c>
    </row>
    <row r="33" spans="1:24" ht="94.5" customHeight="1" x14ac:dyDescent="0.2">
      <c r="A33" s="355"/>
      <c r="B33" s="393"/>
      <c r="C33" s="355"/>
      <c r="D33" s="85" t="s">
        <v>267</v>
      </c>
      <c r="E33" s="35">
        <f>E32+1</f>
        <v>24</v>
      </c>
      <c r="F33" s="73" t="s">
        <v>268</v>
      </c>
      <c r="G33" s="58" t="s">
        <v>269</v>
      </c>
      <c r="H33" s="77">
        <v>2</v>
      </c>
      <c r="I33" s="38">
        <f>[1]Impacto!$C$807</f>
        <v>5</v>
      </c>
      <c r="J33" s="39">
        <f t="shared" si="0"/>
        <v>10</v>
      </c>
      <c r="K33" s="73" t="s">
        <v>270</v>
      </c>
      <c r="L33" s="41" t="str">
        <f>IF([1]Control!B211="x","Preventivo",IF([1]Control!C211="x","Detectivo",IF([1]Control!D211="x","Correctivo","Error")))</f>
        <v>Correctivo</v>
      </c>
      <c r="M33" s="42">
        <f>IF(L34="Preventivo",VLOOKUP([1]Control!H211,'[1]Medicion Riesgo'!$A$59:$C$81,2),0)</f>
        <v>0</v>
      </c>
      <c r="N33" s="42">
        <f t="shared" si="1"/>
        <v>2</v>
      </c>
      <c r="O33" s="42">
        <f t="shared" si="2"/>
        <v>5</v>
      </c>
      <c r="P33" s="43">
        <f t="shared" si="4"/>
        <v>10</v>
      </c>
      <c r="Q33" s="44" t="s">
        <v>263</v>
      </c>
      <c r="R33" s="44" t="s">
        <v>271</v>
      </c>
      <c r="S33" s="44" t="s">
        <v>272</v>
      </c>
      <c r="T33" s="45" t="s">
        <v>504</v>
      </c>
      <c r="U33" s="46" t="s">
        <v>273</v>
      </c>
      <c r="V33" s="47" t="s">
        <v>174</v>
      </c>
      <c r="W33" s="47" t="s">
        <v>538</v>
      </c>
      <c r="X33" s="48">
        <v>1</v>
      </c>
    </row>
    <row r="34" spans="1:24" ht="90" x14ac:dyDescent="0.2">
      <c r="A34" s="416" t="s">
        <v>274</v>
      </c>
      <c r="B34" s="356" t="s">
        <v>275</v>
      </c>
      <c r="C34" s="372" t="s">
        <v>276</v>
      </c>
      <c r="D34" s="63" t="s">
        <v>277</v>
      </c>
      <c r="E34" s="35">
        <f t="shared" si="3"/>
        <v>25</v>
      </c>
      <c r="F34" s="55" t="s">
        <v>278</v>
      </c>
      <c r="G34" s="55" t="s">
        <v>279</v>
      </c>
      <c r="H34" s="71">
        <v>5</v>
      </c>
      <c r="I34" s="38">
        <f>[1]Impacto!$C$841</f>
        <v>20</v>
      </c>
      <c r="J34" s="39">
        <f t="shared" si="0"/>
        <v>100</v>
      </c>
      <c r="K34" s="58" t="s">
        <v>280</v>
      </c>
      <c r="L34" s="41" t="str">
        <f>IF([1]Control!B220="x","Preventivo",IF([1]Control!C220="x","Detectivo",IF([1]Control!D220="x","Correctivo","Error")))</f>
        <v>Correctivo</v>
      </c>
      <c r="M34" s="42">
        <f>IF(L34="Preventivo",VLOOKUP([1]Control!H220,'[1]Medicion Riesgo'!$A$59:$C$81,2),0)</f>
        <v>0</v>
      </c>
      <c r="N34" s="42">
        <f t="shared" si="1"/>
        <v>5</v>
      </c>
      <c r="O34" s="42">
        <f t="shared" si="2"/>
        <v>20</v>
      </c>
      <c r="P34" s="43">
        <f t="shared" si="4"/>
        <v>100</v>
      </c>
      <c r="Q34" s="44" t="s">
        <v>281</v>
      </c>
      <c r="R34" s="44" t="s">
        <v>282</v>
      </c>
      <c r="S34" s="44" t="s">
        <v>283</v>
      </c>
      <c r="T34" s="45" t="s">
        <v>284</v>
      </c>
      <c r="U34" s="46" t="s">
        <v>282</v>
      </c>
      <c r="V34" s="47" t="s">
        <v>283</v>
      </c>
      <c r="W34" s="47" t="s">
        <v>649</v>
      </c>
      <c r="X34" s="48">
        <v>0</v>
      </c>
    </row>
    <row r="35" spans="1:24" ht="56.25" x14ac:dyDescent="0.2">
      <c r="A35" s="416"/>
      <c r="B35" s="393"/>
      <c r="C35" s="417"/>
      <c r="D35" s="63" t="s">
        <v>286</v>
      </c>
      <c r="E35" s="35">
        <f t="shared" si="3"/>
        <v>26</v>
      </c>
      <c r="F35" s="55" t="s">
        <v>287</v>
      </c>
      <c r="G35" s="55" t="s">
        <v>285</v>
      </c>
      <c r="H35" s="71">
        <v>5</v>
      </c>
      <c r="I35" s="38">
        <f>[1]Impacto!$C$909</f>
        <v>20</v>
      </c>
      <c r="J35" s="39">
        <f t="shared" si="0"/>
        <v>100</v>
      </c>
      <c r="K35" s="79" t="s">
        <v>288</v>
      </c>
      <c r="L35" s="41" t="str">
        <f>IF([1]Control!B238="x","Preventivo",IF([1]Control!C238="x","Detectivo",IF([1]Control!D238="x","Correctivo","Error")))</f>
        <v>Correctivo</v>
      </c>
      <c r="M35" s="42">
        <f>IF(L35="Preventivo",VLOOKUP([1]Control!H238,'[1]Medicion Riesgo'!$A$59:$C$81,2),0)</f>
        <v>0</v>
      </c>
      <c r="N35" s="42">
        <f t="shared" si="1"/>
        <v>5</v>
      </c>
      <c r="O35" s="42">
        <f t="shared" si="2"/>
        <v>20</v>
      </c>
      <c r="P35" s="43">
        <f t="shared" si="4"/>
        <v>100</v>
      </c>
      <c r="Q35" s="44" t="s">
        <v>284</v>
      </c>
      <c r="R35" s="44" t="s">
        <v>289</v>
      </c>
      <c r="S35" s="44" t="s">
        <v>290</v>
      </c>
      <c r="T35" s="45" t="s">
        <v>284</v>
      </c>
      <c r="U35" s="46" t="s">
        <v>655</v>
      </c>
      <c r="V35" s="47" t="s">
        <v>291</v>
      </c>
      <c r="W35" s="47" t="s">
        <v>649</v>
      </c>
      <c r="X35" s="48">
        <v>0</v>
      </c>
    </row>
    <row r="36" spans="1:24" ht="90" x14ac:dyDescent="0.2">
      <c r="A36" s="386" t="s">
        <v>292</v>
      </c>
      <c r="B36" s="356" t="s">
        <v>293</v>
      </c>
      <c r="C36" s="373" t="s">
        <v>194</v>
      </c>
      <c r="D36" s="40" t="s">
        <v>294</v>
      </c>
      <c r="E36" s="35">
        <f t="shared" si="3"/>
        <v>27</v>
      </c>
      <c r="F36" s="60" t="s">
        <v>295</v>
      </c>
      <c r="G36" s="60" t="s">
        <v>296</v>
      </c>
      <c r="H36" s="61">
        <v>2</v>
      </c>
      <c r="I36" s="38">
        <f>[1]Impacto!$C$943</f>
        <v>10</v>
      </c>
      <c r="J36" s="39">
        <f t="shared" si="0"/>
        <v>20</v>
      </c>
      <c r="K36" s="86" t="s">
        <v>297</v>
      </c>
      <c r="L36" s="41" t="str">
        <f>IF([1]Control!B247="x","Preventivo",IF([1]Control!C247="x","Detectivo",IF([1]Control!D247="x","Correctivo","Error")))</f>
        <v>Correctivo</v>
      </c>
      <c r="M36" s="42">
        <f>IF(L36="Preventivo",VLOOKUP([1]Control!H247,'[1]Medicion Riesgo'!$A$59:$C$81,2),0)</f>
        <v>0</v>
      </c>
      <c r="N36" s="42">
        <f t="shared" si="1"/>
        <v>2</v>
      </c>
      <c r="O36" s="42">
        <f t="shared" si="2"/>
        <v>10</v>
      </c>
      <c r="P36" s="43">
        <f t="shared" si="4"/>
        <v>20</v>
      </c>
      <c r="Q36" s="44" t="s">
        <v>298</v>
      </c>
      <c r="R36" s="44" t="s">
        <v>299</v>
      </c>
      <c r="S36" s="44" t="s">
        <v>300</v>
      </c>
      <c r="T36" s="45" t="s">
        <v>301</v>
      </c>
      <c r="U36" s="46" t="s">
        <v>302</v>
      </c>
      <c r="V36" s="47" t="s">
        <v>303</v>
      </c>
      <c r="W36" s="47" t="s">
        <v>649</v>
      </c>
      <c r="X36" s="48">
        <v>0</v>
      </c>
    </row>
    <row r="37" spans="1:24" ht="67.5" x14ac:dyDescent="0.2">
      <c r="A37" s="355"/>
      <c r="B37" s="357"/>
      <c r="C37" s="373"/>
      <c r="D37" s="40" t="s">
        <v>304</v>
      </c>
      <c r="E37" s="35">
        <f t="shared" si="3"/>
        <v>28</v>
      </c>
      <c r="F37" s="40" t="s">
        <v>305</v>
      </c>
      <c r="G37" s="40" t="s">
        <v>306</v>
      </c>
      <c r="H37" s="53">
        <v>2</v>
      </c>
      <c r="I37" s="38">
        <f>[1]Impacto!$C$977</f>
        <v>10</v>
      </c>
      <c r="J37" s="39">
        <f t="shared" si="0"/>
        <v>20</v>
      </c>
      <c r="K37" s="87" t="s">
        <v>307</v>
      </c>
      <c r="L37" s="41" t="str">
        <f>IF([1]Control!B256="x","Preventivo",IF([1]Control!C256="x","Detectivo",IF([1]Control!D256="x","Correctivo","Error")))</f>
        <v>Correctivo</v>
      </c>
      <c r="M37" s="42">
        <f>IF(L37="Preventivo",VLOOKUP([1]Control!H256,'[1]Medicion Riesgo'!$A$59:$C$81,2),0)</f>
        <v>0</v>
      </c>
      <c r="N37" s="42">
        <f t="shared" si="1"/>
        <v>2</v>
      </c>
      <c r="O37" s="42">
        <f t="shared" si="2"/>
        <v>10</v>
      </c>
      <c r="P37" s="43">
        <f t="shared" si="4"/>
        <v>20</v>
      </c>
      <c r="Q37" s="44" t="s">
        <v>308</v>
      </c>
      <c r="R37" s="44" t="s">
        <v>309</v>
      </c>
      <c r="S37" s="44" t="s">
        <v>310</v>
      </c>
      <c r="T37" s="45" t="s">
        <v>311</v>
      </c>
      <c r="U37" s="46" t="s">
        <v>312</v>
      </c>
      <c r="V37" s="47" t="s">
        <v>313</v>
      </c>
      <c r="W37" s="47" t="s">
        <v>649</v>
      </c>
      <c r="X37" s="48">
        <v>0</v>
      </c>
    </row>
    <row r="38" spans="1:24" ht="195" customHeight="1" x14ac:dyDescent="0.2">
      <c r="A38" s="404" t="s">
        <v>2</v>
      </c>
      <c r="B38" s="407" t="s">
        <v>314</v>
      </c>
      <c r="C38" s="410" t="s">
        <v>315</v>
      </c>
      <c r="D38" s="88" t="s">
        <v>316</v>
      </c>
      <c r="E38" s="35">
        <f t="shared" si="3"/>
        <v>29</v>
      </c>
      <c r="F38" s="40" t="s">
        <v>317</v>
      </c>
      <c r="G38" s="40" t="s">
        <v>318</v>
      </c>
      <c r="H38" s="53">
        <v>3</v>
      </c>
      <c r="I38" s="38">
        <f>[1]Impacto!$C$1011</f>
        <v>20</v>
      </c>
      <c r="J38" s="39">
        <f t="shared" si="0"/>
        <v>60</v>
      </c>
      <c r="K38" s="40" t="s">
        <v>319</v>
      </c>
      <c r="L38" s="41" t="str">
        <f>IF([1]Control!B265="x","Preventivo",IF([1]Control!C265="x","Detectivo",IF([1]Control!D265="x","Correctivo","Error")))</f>
        <v>Correctivo</v>
      </c>
      <c r="M38" s="42">
        <f>IF(L38="Preventivo",VLOOKUP([1]Control!H265,'[1]Medicion Riesgo'!$A$59:$C$81,2),0)</f>
        <v>0</v>
      </c>
      <c r="N38" s="42">
        <f t="shared" si="1"/>
        <v>3</v>
      </c>
      <c r="O38" s="42">
        <f t="shared" si="2"/>
        <v>20</v>
      </c>
      <c r="P38" s="43">
        <f t="shared" si="4"/>
        <v>60</v>
      </c>
      <c r="Q38" s="44" t="s">
        <v>190</v>
      </c>
      <c r="R38" s="44" t="s">
        <v>320</v>
      </c>
      <c r="S38" s="44" t="s">
        <v>321</v>
      </c>
      <c r="T38" s="45" t="s">
        <v>503</v>
      </c>
      <c r="U38" s="46" t="s">
        <v>322</v>
      </c>
      <c r="V38" s="47" t="s">
        <v>194</v>
      </c>
      <c r="W38" s="41" t="s">
        <v>522</v>
      </c>
      <c r="X38" s="48">
        <v>1</v>
      </c>
    </row>
    <row r="39" spans="1:24" ht="161.25" customHeight="1" x14ac:dyDescent="0.2">
      <c r="A39" s="405"/>
      <c r="B39" s="408"/>
      <c r="C39" s="358"/>
      <c r="D39" s="89" t="s">
        <v>323</v>
      </c>
      <c r="E39" s="35">
        <f t="shared" si="3"/>
        <v>30</v>
      </c>
      <c r="F39" s="40" t="s">
        <v>324</v>
      </c>
      <c r="G39" s="40" t="s">
        <v>325</v>
      </c>
      <c r="H39" s="53">
        <v>2</v>
      </c>
      <c r="I39" s="38">
        <f>[1]Impacto!$C$1045</f>
        <v>10</v>
      </c>
      <c r="J39" s="39">
        <f t="shared" si="0"/>
        <v>20</v>
      </c>
      <c r="K39" s="40" t="s">
        <v>326</v>
      </c>
      <c r="L39" s="41" t="str">
        <f>IF([1]Control!B274="x","Preventivo",IF([1]Control!C274="x","Detectivo",IF([1]Control!D274="x","Correctivo","Error")))</f>
        <v>Correctivo</v>
      </c>
      <c r="M39" s="42">
        <f>IF(L39="Preventivo",VLOOKUP([1]Control!H274,'[1]Medicion Riesgo'!$A$59:$C$81,2),0)</f>
        <v>0</v>
      </c>
      <c r="N39" s="42">
        <f t="shared" si="1"/>
        <v>2</v>
      </c>
      <c r="O39" s="42">
        <f t="shared" si="2"/>
        <v>10</v>
      </c>
      <c r="P39" s="43">
        <f t="shared" si="4"/>
        <v>20</v>
      </c>
      <c r="Q39" s="44" t="s">
        <v>190</v>
      </c>
      <c r="R39" s="44" t="s">
        <v>327</v>
      </c>
      <c r="S39" s="44" t="s">
        <v>328</v>
      </c>
      <c r="T39" s="45" t="s">
        <v>503</v>
      </c>
      <c r="U39" s="46" t="s">
        <v>329</v>
      </c>
      <c r="V39" s="47" t="s">
        <v>194</v>
      </c>
      <c r="W39" s="47" t="s">
        <v>523</v>
      </c>
      <c r="X39" s="48">
        <v>1</v>
      </c>
    </row>
    <row r="40" spans="1:24" ht="107.25" customHeight="1" x14ac:dyDescent="0.2">
      <c r="A40" s="405"/>
      <c r="B40" s="408"/>
      <c r="C40" s="358"/>
      <c r="D40" s="63" t="s">
        <v>330</v>
      </c>
      <c r="E40" s="35">
        <f t="shared" si="3"/>
        <v>31</v>
      </c>
      <c r="F40" s="55" t="s">
        <v>331</v>
      </c>
      <c r="G40" s="58" t="s">
        <v>332</v>
      </c>
      <c r="H40" s="71">
        <v>1</v>
      </c>
      <c r="I40" s="38">
        <f>[1]Impacto!$C$1079</f>
        <v>20</v>
      </c>
      <c r="J40" s="39">
        <f t="shared" si="0"/>
        <v>20</v>
      </c>
      <c r="K40" s="58" t="s">
        <v>333</v>
      </c>
      <c r="L40" s="41" t="str">
        <f>IF([1]Control!B283="x","Preventivo",IF([1]Control!C283="x","Detectivo",IF([1]Control!D283="x","Correctivo","Error")))</f>
        <v>Correctivo</v>
      </c>
      <c r="M40" s="42">
        <f>IF(L40="Preventivo",VLOOKUP([1]Control!H283,'[1]Medicion Riesgo'!$A$59:$C$81,2),0)</f>
        <v>0</v>
      </c>
      <c r="N40" s="42">
        <f t="shared" si="1"/>
        <v>1</v>
      </c>
      <c r="O40" s="42">
        <f t="shared" si="2"/>
        <v>20</v>
      </c>
      <c r="P40" s="43">
        <f t="shared" si="4"/>
        <v>20</v>
      </c>
      <c r="Q40" s="44" t="s">
        <v>190</v>
      </c>
      <c r="R40" s="44" t="s">
        <v>334</v>
      </c>
      <c r="S40" s="44" t="s">
        <v>335</v>
      </c>
      <c r="T40" s="45" t="s">
        <v>503</v>
      </c>
      <c r="U40" s="46" t="s">
        <v>336</v>
      </c>
      <c r="V40" s="47" t="s">
        <v>194</v>
      </c>
      <c r="W40" s="47" t="s">
        <v>525</v>
      </c>
      <c r="X40" s="48">
        <v>1</v>
      </c>
    </row>
    <row r="41" spans="1:24" ht="111" customHeight="1" x14ac:dyDescent="0.2">
      <c r="A41" s="406"/>
      <c r="B41" s="409"/>
      <c r="C41" s="359"/>
      <c r="D41" s="73" t="s">
        <v>337</v>
      </c>
      <c r="E41" s="35">
        <f t="shared" si="3"/>
        <v>32</v>
      </c>
      <c r="F41" s="63" t="s">
        <v>338</v>
      </c>
      <c r="G41" s="60" t="s">
        <v>339</v>
      </c>
      <c r="H41" s="64">
        <v>1</v>
      </c>
      <c r="I41" s="38">
        <f>[1]Impacto!$C$1113</f>
        <v>10</v>
      </c>
      <c r="J41" s="39">
        <f t="shared" si="0"/>
        <v>10</v>
      </c>
      <c r="K41" s="58" t="s">
        <v>340</v>
      </c>
      <c r="L41" s="41" t="str">
        <f>IF([1]Control!B292="x","Preventivo",IF([1]Control!C292="x","Detectivo",IF([1]Control!D292="x","Correctivo","Error")))</f>
        <v>Correctivo</v>
      </c>
      <c r="M41" s="42">
        <f>IF(L41="Preventivo",VLOOKUP([1]Control!H292,'[1]Medicion Riesgo'!$A$59:$C$81,2),0)</f>
        <v>0</v>
      </c>
      <c r="N41" s="42">
        <f t="shared" si="1"/>
        <v>1</v>
      </c>
      <c r="O41" s="42">
        <f t="shared" si="2"/>
        <v>10</v>
      </c>
      <c r="P41" s="43">
        <f t="shared" si="4"/>
        <v>10</v>
      </c>
      <c r="Q41" s="44" t="s">
        <v>190</v>
      </c>
      <c r="R41" s="44" t="s">
        <v>341</v>
      </c>
      <c r="S41" s="44" t="s">
        <v>342</v>
      </c>
      <c r="T41" s="45" t="s">
        <v>503</v>
      </c>
      <c r="U41" s="46" t="s">
        <v>343</v>
      </c>
      <c r="V41" s="47" t="s">
        <v>194</v>
      </c>
      <c r="W41" s="47" t="s">
        <v>524</v>
      </c>
      <c r="X41" s="48">
        <v>1</v>
      </c>
    </row>
    <row r="42" spans="1:24" ht="126" customHeight="1" x14ac:dyDescent="0.2">
      <c r="A42" s="90" t="s">
        <v>344</v>
      </c>
      <c r="B42" s="91" t="s">
        <v>345</v>
      </c>
      <c r="C42" s="92" t="s">
        <v>346</v>
      </c>
      <c r="D42" s="73" t="s">
        <v>347</v>
      </c>
      <c r="E42" s="35">
        <f t="shared" si="3"/>
        <v>33</v>
      </c>
      <c r="F42" s="79" t="s">
        <v>348</v>
      </c>
      <c r="G42" s="93" t="s">
        <v>349</v>
      </c>
      <c r="H42" s="81">
        <v>1</v>
      </c>
      <c r="I42" s="38">
        <f>[1]Impacto!$C$1147</f>
        <v>5</v>
      </c>
      <c r="J42" s="39">
        <f t="shared" si="0"/>
        <v>5</v>
      </c>
      <c r="K42" s="94" t="s">
        <v>350</v>
      </c>
      <c r="L42" s="41" t="str">
        <f>IF([1]Control!B301="x","Preventivo",IF([1]Control!C301="x","Detectivo",IF([1]Control!D301="x","Correctivo","Error")))</f>
        <v>Correctivo</v>
      </c>
      <c r="M42" s="42">
        <f>IF(L42="Preventivo",VLOOKUP([1]Control!H301,'[1]Medicion Riesgo'!$A$59:$C$81,2),0)</f>
        <v>0</v>
      </c>
      <c r="N42" s="42">
        <f t="shared" si="1"/>
        <v>1</v>
      </c>
      <c r="O42" s="42">
        <f t="shared" si="2"/>
        <v>5</v>
      </c>
      <c r="P42" s="43">
        <f t="shared" si="4"/>
        <v>5</v>
      </c>
      <c r="Q42" s="44" t="s">
        <v>351</v>
      </c>
      <c r="R42" s="44" t="s">
        <v>352</v>
      </c>
      <c r="S42" s="44" t="s">
        <v>353</v>
      </c>
      <c r="T42" s="45" t="s">
        <v>351</v>
      </c>
      <c r="U42" s="41" t="s">
        <v>354</v>
      </c>
      <c r="V42" s="47" t="s">
        <v>355</v>
      </c>
      <c r="W42" s="47" t="s">
        <v>516</v>
      </c>
      <c r="X42" s="48">
        <v>1</v>
      </c>
    </row>
    <row r="43" spans="1:24" ht="101.25" x14ac:dyDescent="0.2">
      <c r="A43" s="411" t="s">
        <v>1</v>
      </c>
      <c r="B43" s="412" t="s">
        <v>356</v>
      </c>
      <c r="C43" s="404" t="s">
        <v>357</v>
      </c>
      <c r="D43" s="95" t="s">
        <v>358</v>
      </c>
      <c r="E43" s="35">
        <f t="shared" si="3"/>
        <v>34</v>
      </c>
      <c r="F43" s="96" t="s">
        <v>359</v>
      </c>
      <c r="G43" s="96" t="s">
        <v>360</v>
      </c>
      <c r="H43" s="97">
        <v>5</v>
      </c>
      <c r="I43" s="38">
        <f>[1]Impacto!$C$1181</f>
        <v>10</v>
      </c>
      <c r="J43" s="39">
        <f t="shared" si="0"/>
        <v>50</v>
      </c>
      <c r="K43" s="98" t="s">
        <v>361</v>
      </c>
      <c r="L43" s="41" t="str">
        <f>IF([1]Control!B310="x","Preventivo",IF([1]Control!C310="x","Detectivo",IF([1]Control!D310="x","Correctivo","Error")))</f>
        <v>Correctivo</v>
      </c>
      <c r="M43" s="42">
        <f>IF(L43="Preventivo",VLOOKUP([1]Control!H310,'[1]Medicion Riesgo'!$A$59:$C$81,2),0)</f>
        <v>0</v>
      </c>
      <c r="N43" s="42">
        <f t="shared" si="1"/>
        <v>5</v>
      </c>
      <c r="O43" s="42">
        <f t="shared" si="2"/>
        <v>10</v>
      </c>
      <c r="P43" s="43">
        <f t="shared" si="4"/>
        <v>50</v>
      </c>
      <c r="Q43" s="44" t="s">
        <v>362</v>
      </c>
      <c r="R43" s="44" t="s">
        <v>363</v>
      </c>
      <c r="S43" s="44" t="s">
        <v>364</v>
      </c>
      <c r="T43" s="45" t="s">
        <v>168</v>
      </c>
      <c r="U43" s="46" t="s">
        <v>365</v>
      </c>
      <c r="V43" s="47" t="s">
        <v>366</v>
      </c>
      <c r="W43" s="47" t="s">
        <v>526</v>
      </c>
      <c r="X43" s="48">
        <v>0</v>
      </c>
    </row>
    <row r="44" spans="1:24" ht="78.75" x14ac:dyDescent="0.2">
      <c r="A44" s="399"/>
      <c r="B44" s="413"/>
      <c r="C44" s="415"/>
      <c r="D44" s="99" t="s">
        <v>367</v>
      </c>
      <c r="E44" s="35">
        <f t="shared" si="3"/>
        <v>35</v>
      </c>
      <c r="F44" s="100" t="s">
        <v>368</v>
      </c>
      <c r="G44" s="96" t="s">
        <v>369</v>
      </c>
      <c r="H44" s="97">
        <v>5</v>
      </c>
      <c r="I44" s="38">
        <f>[1]Impacto!$C$1215</f>
        <v>10</v>
      </c>
      <c r="J44" s="39">
        <f t="shared" si="0"/>
        <v>50</v>
      </c>
      <c r="K44" s="98" t="s">
        <v>370</v>
      </c>
      <c r="L44" s="41" t="str">
        <f>IF([1]Control!B319="x","Preventivo",IF([1]Control!C319="x","Detectivo",IF([1]Control!D319="x","Correctivo","Error")))</f>
        <v>Correctivo</v>
      </c>
      <c r="M44" s="42">
        <f>IF(L44="Preventivo",VLOOKUP([1]Control!H319,'[1]Medicion Riesgo'!$A$59:$C$81,2),0)</f>
        <v>0</v>
      </c>
      <c r="N44" s="42">
        <f t="shared" si="1"/>
        <v>5</v>
      </c>
      <c r="O44" s="42">
        <f t="shared" si="2"/>
        <v>10</v>
      </c>
      <c r="P44" s="43">
        <f t="shared" si="4"/>
        <v>50</v>
      </c>
      <c r="Q44" s="44" t="s">
        <v>371</v>
      </c>
      <c r="R44" s="44" t="s">
        <v>372</v>
      </c>
      <c r="S44" s="44" t="s">
        <v>364</v>
      </c>
      <c r="T44" s="45" t="s">
        <v>373</v>
      </c>
      <c r="U44" s="46" t="s">
        <v>374</v>
      </c>
      <c r="V44" s="47" t="s">
        <v>375</v>
      </c>
      <c r="W44" s="47" t="s">
        <v>527</v>
      </c>
      <c r="X44" s="48">
        <v>1</v>
      </c>
    </row>
    <row r="45" spans="1:24" ht="81" customHeight="1" x14ac:dyDescent="0.2">
      <c r="A45" s="399"/>
      <c r="B45" s="413"/>
      <c r="C45" s="415"/>
      <c r="D45" s="99" t="s">
        <v>376</v>
      </c>
      <c r="E45" s="35">
        <f t="shared" si="3"/>
        <v>36</v>
      </c>
      <c r="F45" s="100" t="s">
        <v>377</v>
      </c>
      <c r="G45" s="96" t="s">
        <v>378</v>
      </c>
      <c r="H45" s="97">
        <v>5</v>
      </c>
      <c r="I45" s="38">
        <f>[1]Impacto!$C$1249</f>
        <v>10</v>
      </c>
      <c r="J45" s="39">
        <f t="shared" si="0"/>
        <v>50</v>
      </c>
      <c r="K45" s="101" t="s">
        <v>379</v>
      </c>
      <c r="L45" s="41" t="str">
        <f>IF([1]Control!B328="x","Preventivo",IF([1]Control!C328="x","Detectivo",IF([1]Control!D328="x","Correctivo","Error")))</f>
        <v>Correctivo</v>
      </c>
      <c r="M45" s="42">
        <f>IF(L45="Preventivo",VLOOKUP([1]Control!H328,'[1]Medicion Riesgo'!$A$59:$C$81,2),0)</f>
        <v>0</v>
      </c>
      <c r="N45" s="42">
        <f t="shared" si="1"/>
        <v>5</v>
      </c>
      <c r="O45" s="42">
        <f t="shared" si="2"/>
        <v>10</v>
      </c>
      <c r="P45" s="43">
        <f t="shared" si="4"/>
        <v>50</v>
      </c>
      <c r="Q45" s="44" t="s">
        <v>311</v>
      </c>
      <c r="R45" s="44" t="s">
        <v>380</v>
      </c>
      <c r="S45" s="44" t="s">
        <v>381</v>
      </c>
      <c r="T45" s="45" t="s">
        <v>311</v>
      </c>
      <c r="U45" s="46" t="s">
        <v>382</v>
      </c>
      <c r="V45" s="47" t="s">
        <v>383</v>
      </c>
      <c r="W45" s="47" t="s">
        <v>528</v>
      </c>
      <c r="X45" s="48">
        <v>1</v>
      </c>
    </row>
    <row r="46" spans="1:24" ht="122.25" customHeight="1" x14ac:dyDescent="0.2">
      <c r="A46" s="399"/>
      <c r="B46" s="414"/>
      <c r="C46" s="415"/>
      <c r="D46" s="95" t="s">
        <v>384</v>
      </c>
      <c r="E46" s="35">
        <f t="shared" si="3"/>
        <v>37</v>
      </c>
      <c r="F46" s="96" t="s">
        <v>385</v>
      </c>
      <c r="G46" s="96" t="s">
        <v>386</v>
      </c>
      <c r="H46" s="97">
        <v>2</v>
      </c>
      <c r="I46" s="38">
        <f>[1]Impacto!$C$1283</f>
        <v>10</v>
      </c>
      <c r="J46" s="39">
        <f t="shared" si="0"/>
        <v>20</v>
      </c>
      <c r="K46" s="98" t="s">
        <v>387</v>
      </c>
      <c r="L46" s="41" t="str">
        <f>IF([1]Control!B337="x","Preventivo",IF([1]Control!C337="x","Detectivo",IF([1]Control!D337="x","Correctivo","Error")))</f>
        <v>Correctivo</v>
      </c>
      <c r="M46" s="42">
        <f>IF(L46="Preventivo",VLOOKUP([1]Control!H337,'[1]Medicion Riesgo'!$A$59:$C$81,2),0)</f>
        <v>0</v>
      </c>
      <c r="N46" s="42">
        <f t="shared" si="1"/>
        <v>2</v>
      </c>
      <c r="O46" s="42">
        <f t="shared" si="2"/>
        <v>10</v>
      </c>
      <c r="P46" s="43">
        <f t="shared" si="4"/>
        <v>20</v>
      </c>
      <c r="Q46" s="73" t="s">
        <v>78</v>
      </c>
      <c r="R46" s="58" t="s">
        <v>388</v>
      </c>
      <c r="S46" s="73" t="s">
        <v>389</v>
      </c>
      <c r="T46" s="45" t="s">
        <v>92</v>
      </c>
      <c r="U46" s="102" t="s">
        <v>390</v>
      </c>
      <c r="V46" s="103" t="s">
        <v>391</v>
      </c>
      <c r="W46" s="103" t="s">
        <v>529</v>
      </c>
      <c r="X46" s="48">
        <v>1</v>
      </c>
    </row>
    <row r="47" spans="1:24" ht="129.75" customHeight="1" x14ac:dyDescent="0.2">
      <c r="A47" s="394" t="s">
        <v>392</v>
      </c>
      <c r="B47" s="396" t="s">
        <v>393</v>
      </c>
      <c r="C47" s="355" t="s">
        <v>394</v>
      </c>
      <c r="D47" s="58" t="s">
        <v>395</v>
      </c>
      <c r="E47" s="35">
        <f t="shared" si="3"/>
        <v>38</v>
      </c>
      <c r="F47" s="88" t="s">
        <v>396</v>
      </c>
      <c r="G47" s="88" t="s">
        <v>397</v>
      </c>
      <c r="H47" s="104">
        <v>1</v>
      </c>
      <c r="I47" s="38">
        <f>[1]Impacto!$C$1317</f>
        <v>5</v>
      </c>
      <c r="J47" s="39">
        <f t="shared" si="0"/>
        <v>5</v>
      </c>
      <c r="K47" s="73" t="s">
        <v>398</v>
      </c>
      <c r="L47" s="41" t="str">
        <f>IF([1]Control!B346="x","Preventivo",IF([1]Control!C346="x","Detectivo",IF([1]Control!D346="x","Correctivo","Error")))</f>
        <v>Correctivo</v>
      </c>
      <c r="M47" s="42">
        <f>IF(L47="Preventivo",VLOOKUP([1]Control!H346,'[1]Medicion Riesgo'!$A$59:$C$81,2),0)</f>
        <v>0</v>
      </c>
      <c r="N47" s="42">
        <f t="shared" si="1"/>
        <v>1</v>
      </c>
      <c r="O47" s="42">
        <f t="shared" si="2"/>
        <v>5</v>
      </c>
      <c r="P47" s="43">
        <f t="shared" si="4"/>
        <v>5</v>
      </c>
      <c r="Q47" s="73" t="s">
        <v>92</v>
      </c>
      <c r="R47" s="58" t="s">
        <v>399</v>
      </c>
      <c r="S47" s="73" t="s">
        <v>400</v>
      </c>
      <c r="T47" s="45" t="s">
        <v>505</v>
      </c>
      <c r="U47" s="105" t="s">
        <v>401</v>
      </c>
      <c r="V47" s="47" t="s">
        <v>402</v>
      </c>
      <c r="W47" s="132" t="s">
        <v>519</v>
      </c>
      <c r="X47" s="48">
        <v>1</v>
      </c>
    </row>
    <row r="48" spans="1:24" ht="75" customHeight="1" x14ac:dyDescent="0.2">
      <c r="A48" s="394"/>
      <c r="B48" s="397"/>
      <c r="C48" s="355"/>
      <c r="D48" s="73" t="s">
        <v>403</v>
      </c>
      <c r="E48" s="35">
        <f t="shared" si="3"/>
        <v>39</v>
      </c>
      <c r="F48" s="88" t="s">
        <v>404</v>
      </c>
      <c r="G48" s="88" t="s">
        <v>405</v>
      </c>
      <c r="H48" s="104">
        <v>1</v>
      </c>
      <c r="I48" s="38">
        <f>[1]Impacto!$C$1351</f>
        <v>10</v>
      </c>
      <c r="J48" s="39">
        <f t="shared" si="0"/>
        <v>10</v>
      </c>
      <c r="K48" s="73" t="s">
        <v>406</v>
      </c>
      <c r="L48" s="41" t="str">
        <f>IF([1]Control!B355="x","Preventivo",IF([1]Control!C355="x","Detectivo",IF([1]Control!D355="x","Correctivo","Error")))</f>
        <v>Correctivo</v>
      </c>
      <c r="M48" s="42">
        <f>IF(L48="Preventivo",VLOOKUP([1]Control!H355,'[1]Medicion Riesgo'!$A$59:$C$81,2),0)</f>
        <v>0</v>
      </c>
      <c r="N48" s="42">
        <f t="shared" si="1"/>
        <v>1</v>
      </c>
      <c r="O48" s="42">
        <f t="shared" si="2"/>
        <v>10</v>
      </c>
      <c r="P48" s="43">
        <f t="shared" si="4"/>
        <v>10</v>
      </c>
      <c r="Q48" s="73" t="s">
        <v>92</v>
      </c>
      <c r="R48" s="73" t="s">
        <v>407</v>
      </c>
      <c r="S48" s="73" t="s">
        <v>408</v>
      </c>
      <c r="T48" s="45" t="s">
        <v>505</v>
      </c>
      <c r="U48" s="102" t="s">
        <v>409</v>
      </c>
      <c r="V48" s="47" t="s">
        <v>402</v>
      </c>
      <c r="W48" s="133" t="s">
        <v>520</v>
      </c>
      <c r="X48" s="48">
        <v>1</v>
      </c>
    </row>
    <row r="49" spans="1:24" ht="67.5" x14ac:dyDescent="0.2">
      <c r="A49" s="395"/>
      <c r="B49" s="398"/>
      <c r="C49" s="399"/>
      <c r="D49" s="73" t="s">
        <v>410</v>
      </c>
      <c r="E49" s="35">
        <f t="shared" si="3"/>
        <v>40</v>
      </c>
      <c r="F49" s="88" t="s">
        <v>411</v>
      </c>
      <c r="G49" s="88" t="s">
        <v>405</v>
      </c>
      <c r="H49" s="104">
        <v>1</v>
      </c>
      <c r="I49" s="38">
        <f>[1]Impacto!$C$1385</f>
        <v>10</v>
      </c>
      <c r="J49" s="39">
        <f t="shared" si="0"/>
        <v>10</v>
      </c>
      <c r="K49" s="73" t="s">
        <v>412</v>
      </c>
      <c r="L49" s="41" t="str">
        <f>IF([1]Control!B364="x","Preventivo",IF([1]Control!C364="x","Detectivo",IF([1]Control!D364="x","Correctivo","Error")))</f>
        <v>Correctivo</v>
      </c>
      <c r="M49" s="42">
        <f>IF(L49="Preventivo",VLOOKUP([1]Control!H364,'[1]Medicion Riesgo'!$A$59:$C$81,2),0)</f>
        <v>0</v>
      </c>
      <c r="N49" s="42">
        <f t="shared" si="1"/>
        <v>1</v>
      </c>
      <c r="O49" s="42">
        <f t="shared" si="2"/>
        <v>10</v>
      </c>
      <c r="P49" s="43">
        <f t="shared" si="4"/>
        <v>10</v>
      </c>
      <c r="Q49" s="44" t="s">
        <v>92</v>
      </c>
      <c r="R49" s="44" t="s">
        <v>413</v>
      </c>
      <c r="S49" s="44" t="s">
        <v>414</v>
      </c>
      <c r="T49" s="45" t="s">
        <v>505</v>
      </c>
      <c r="U49" s="46" t="s">
        <v>415</v>
      </c>
      <c r="V49" s="47" t="s">
        <v>402</v>
      </c>
      <c r="W49" s="134" t="s">
        <v>521</v>
      </c>
      <c r="X49" s="48">
        <v>1</v>
      </c>
    </row>
    <row r="50" spans="1:24" ht="12" x14ac:dyDescent="0.2">
      <c r="A50" s="106">
        <f>COUNTA(A10:A49)</f>
        <v>14</v>
      </c>
      <c r="B50" s="107"/>
      <c r="E50" s="106">
        <f>COUNT(E10:E49)</f>
        <v>40</v>
      </c>
      <c r="G50" s="400" t="s">
        <v>416</v>
      </c>
      <c r="H50" s="401"/>
      <c r="I50" s="39" t="str">
        <f>IF(AND(J50&gt;=60,J50&lt;=100),"EXTREMA",IF(AND(J50&gt;=30,J50&lt;=59),"ALTA",IF(AND(J50&gt;=20,J50&lt;=29),"MODERADA",IF(AND(J50&gt;=1,J50&lt;=19),"BAJA","ERROR"))))</f>
        <v>ALTA</v>
      </c>
      <c r="J50" s="108">
        <f>ROUND(AVERAGE(J10:J49),0)</f>
        <v>39</v>
      </c>
      <c r="M50" s="42">
        <f>IF(L49="Preventivo",VLOOKUP([1]Control!#REF!,'[1]Medicion Riesgo'!$A$59:$C$81,2),0)</f>
        <v>0</v>
      </c>
      <c r="N50" s="109"/>
      <c r="O50" s="43" t="str">
        <f>IF(AND(P50&gt;=60,P50&lt;=100),"EXTREMA",IF(AND(P50&gt;=30,P50&lt;=59),"ALTA",IF(AND(P50&gt;=20,P50&lt;=29),"MODERADA",IF(AND(P50&gt;=1,P50&lt;=19),"BAJA","ERROR"))))</f>
        <v>ALTA</v>
      </c>
      <c r="P50" s="110">
        <f>ROUND(AVERAGE(P10:P49),0)</f>
        <v>39</v>
      </c>
      <c r="X50" s="131">
        <f>SUM(X10:X49)/40</f>
        <v>0.47750000000000004</v>
      </c>
    </row>
    <row r="52" spans="1:24" x14ac:dyDescent="0.2">
      <c r="B52" s="111"/>
      <c r="E52" s="112"/>
      <c r="T52" s="26"/>
    </row>
    <row r="53" spans="1:24" x14ac:dyDescent="0.2">
      <c r="C53" s="113"/>
      <c r="G53" s="113"/>
      <c r="H53" s="113"/>
      <c r="I53" s="113"/>
      <c r="J53" s="113"/>
      <c r="K53" s="113"/>
      <c r="L53" s="113"/>
      <c r="M53" s="113"/>
      <c r="N53" s="113"/>
      <c r="O53" s="113"/>
      <c r="P53" s="113"/>
      <c r="Q53" s="113"/>
      <c r="R53" s="113"/>
      <c r="S53" s="113"/>
      <c r="T53" s="26"/>
    </row>
    <row r="54" spans="1:24" x14ac:dyDescent="0.2">
      <c r="T54" s="26"/>
    </row>
  </sheetData>
  <mergeCells count="57">
    <mergeCell ref="A47:A49"/>
    <mergeCell ref="B47:B49"/>
    <mergeCell ref="C47:C49"/>
    <mergeCell ref="G50:H50"/>
    <mergeCell ref="W8:W9"/>
    <mergeCell ref="A38:A41"/>
    <mergeCell ref="B38:B41"/>
    <mergeCell ref="C38:C41"/>
    <mergeCell ref="A43:A46"/>
    <mergeCell ref="B43:B46"/>
    <mergeCell ref="C43:C46"/>
    <mergeCell ref="A34:A35"/>
    <mergeCell ref="B34:B35"/>
    <mergeCell ref="C34:C35"/>
    <mergeCell ref="A36:A37"/>
    <mergeCell ref="B36:B37"/>
    <mergeCell ref="C36:C37"/>
    <mergeCell ref="A17:A20"/>
    <mergeCell ref="C17:C20"/>
    <mergeCell ref="A23:A31"/>
    <mergeCell ref="B23:B31"/>
    <mergeCell ref="C23:C31"/>
    <mergeCell ref="A32:A33"/>
    <mergeCell ref="B32:B33"/>
    <mergeCell ref="C32:C33"/>
    <mergeCell ref="U8:U9"/>
    <mergeCell ref="V8:V9"/>
    <mergeCell ref="X8:X9"/>
    <mergeCell ref="A10:A13"/>
    <mergeCell ref="C10:C13"/>
    <mergeCell ref="M8:M9"/>
    <mergeCell ref="N8:P8"/>
    <mergeCell ref="Q8:S8"/>
    <mergeCell ref="T8:T9"/>
    <mergeCell ref="A15:A16"/>
    <mergeCell ref="B15:B16"/>
    <mergeCell ref="C15:C16"/>
    <mergeCell ref="K8:K9"/>
    <mergeCell ref="L8:L9"/>
    <mergeCell ref="A8:A9"/>
    <mergeCell ref="B8:B9"/>
    <mergeCell ref="C8:C9"/>
    <mergeCell ref="D8:F8"/>
    <mergeCell ref="G8:G9"/>
    <mergeCell ref="H8:J8"/>
    <mergeCell ref="A5:X5"/>
    <mergeCell ref="A6:G7"/>
    <mergeCell ref="H6:S6"/>
    <mergeCell ref="T6:X7"/>
    <mergeCell ref="H7:J7"/>
    <mergeCell ref="K7:S7"/>
    <mergeCell ref="A1:C3"/>
    <mergeCell ref="D1:U1"/>
    <mergeCell ref="V1:X1"/>
    <mergeCell ref="D2:U3"/>
    <mergeCell ref="V2:X2"/>
    <mergeCell ref="V3:X3"/>
  </mergeCells>
  <conditionalFormatting sqref="J45:J49 J10:J42 P11:P49">
    <cfRule type="cellIs" dxfId="34" priority="32" operator="between">
      <formula>1</formula>
      <formula>19</formula>
    </cfRule>
    <cfRule type="cellIs" dxfId="33" priority="33" operator="between">
      <formula>20</formula>
      <formula>29</formula>
    </cfRule>
    <cfRule type="cellIs" dxfId="32" priority="34" operator="between">
      <formula>30</formula>
      <formula>59</formula>
    </cfRule>
    <cfRule type="cellIs" dxfId="31" priority="35" operator="between">
      <formula>60</formula>
      <formula>100</formula>
    </cfRule>
  </conditionalFormatting>
  <conditionalFormatting sqref="J50">
    <cfRule type="cellIs" dxfId="30" priority="28" operator="between">
      <formula>1</formula>
      <formula>19</formula>
    </cfRule>
    <cfRule type="cellIs" dxfId="29" priority="29" operator="between">
      <formula>20</formula>
      <formula>29</formula>
    </cfRule>
    <cfRule type="cellIs" dxfId="28" priority="30" operator="between">
      <formula>30</formula>
      <formula>59</formula>
    </cfRule>
    <cfRule type="cellIs" dxfId="27" priority="31" operator="between">
      <formula>60</formula>
      <formula>100</formula>
    </cfRule>
  </conditionalFormatting>
  <conditionalFormatting sqref="N50">
    <cfRule type="cellIs" dxfId="26" priority="27" operator="equal">
      <formula>"Catastrofico"</formula>
    </cfRule>
  </conditionalFormatting>
  <conditionalFormatting sqref="N50">
    <cfRule type="cellIs" dxfId="25" priority="25" operator="equal">
      <formula>"Mayor"</formula>
    </cfRule>
    <cfRule type="cellIs" dxfId="24" priority="26" operator="equal">
      <formula>"Moderado"</formula>
    </cfRule>
  </conditionalFormatting>
  <conditionalFormatting sqref="I50">
    <cfRule type="cellIs" dxfId="23" priority="23" operator="equal">
      <formula>"ALTA"</formula>
    </cfRule>
    <cfRule type="cellIs" dxfId="22" priority="24" operator="equal">
      <formula>"EXTREMA"</formula>
    </cfRule>
  </conditionalFormatting>
  <conditionalFormatting sqref="O50">
    <cfRule type="cellIs" dxfId="21" priority="17" operator="equal">
      <formula>"ALTA"</formula>
    </cfRule>
    <cfRule type="cellIs" dxfId="20" priority="18" operator="equal">
      <formula>"EXTREMA"</formula>
    </cfRule>
  </conditionalFormatting>
  <conditionalFormatting sqref="P50">
    <cfRule type="cellIs" dxfId="19" priority="19" operator="between">
      <formula>1</formula>
      <formula>19</formula>
    </cfRule>
    <cfRule type="cellIs" dxfId="18" priority="20" operator="between">
      <formula>20</formula>
      <formula>29</formula>
    </cfRule>
    <cfRule type="cellIs" dxfId="17" priority="21" operator="between">
      <formula>30</formula>
      <formula>59</formula>
    </cfRule>
    <cfRule type="cellIs" dxfId="16" priority="22" operator="between">
      <formula>60</formula>
      <formula>100</formula>
    </cfRule>
  </conditionalFormatting>
  <conditionalFormatting sqref="P10">
    <cfRule type="cellIs" dxfId="15" priority="13" operator="between">
      <formula>1</formula>
      <formula>19</formula>
    </cfRule>
    <cfRule type="cellIs" dxfId="14" priority="14" operator="between">
      <formula>20</formula>
      <formula>29</formula>
    </cfRule>
    <cfRule type="cellIs" dxfId="13" priority="15" operator="between">
      <formula>30</formula>
      <formula>59</formula>
    </cfRule>
    <cfRule type="cellIs" dxfId="12" priority="16" operator="between">
      <formula>60</formula>
      <formula>100</formula>
    </cfRule>
  </conditionalFormatting>
  <conditionalFormatting sqref="P46:P48">
    <cfRule type="cellIs" dxfId="11" priority="9" operator="between">
      <formula>1</formula>
      <formula>19</formula>
    </cfRule>
    <cfRule type="cellIs" dxfId="10" priority="10" operator="between">
      <formula>20</formula>
      <formula>29</formula>
    </cfRule>
    <cfRule type="cellIs" dxfId="9" priority="11" operator="between">
      <formula>30</formula>
      <formula>59</formula>
    </cfRule>
    <cfRule type="cellIs" dxfId="8" priority="12" operator="between">
      <formula>60</formula>
      <formula>100</formula>
    </cfRule>
  </conditionalFormatting>
  <conditionalFormatting sqref="J44">
    <cfRule type="cellIs" dxfId="7" priority="5" operator="between">
      <formula>1</formula>
      <formula>19</formula>
    </cfRule>
    <cfRule type="cellIs" dxfId="6" priority="6" operator="between">
      <formula>20</formula>
      <formula>29</formula>
    </cfRule>
    <cfRule type="cellIs" dxfId="5" priority="7" operator="between">
      <formula>30</formula>
      <formula>59</formula>
    </cfRule>
    <cfRule type="cellIs" dxfId="4" priority="8" operator="between">
      <formula>60</formula>
      <formula>100</formula>
    </cfRule>
  </conditionalFormatting>
  <conditionalFormatting sqref="J43">
    <cfRule type="cellIs" dxfId="3" priority="1" operator="between">
      <formula>1</formula>
      <formula>19</formula>
    </cfRule>
    <cfRule type="cellIs" dxfId="2" priority="2" operator="between">
      <formula>20</formula>
      <formula>29</formula>
    </cfRule>
    <cfRule type="cellIs" dxfId="1" priority="3" operator="between">
      <formula>30</formula>
      <formula>59</formula>
    </cfRule>
    <cfRule type="cellIs" dxfId="0" priority="4" operator="between">
      <formula>60</formula>
      <formula>100</formula>
    </cfRule>
  </conditionalFormatting>
  <printOptions horizontalCentered="1" verticalCentered="1"/>
  <pageMargins left="0.62992125984251968" right="0.43307086614173229" top="0.74803149606299213" bottom="0.74803149606299213" header="0.31496062992125984" footer="0.31496062992125984"/>
  <pageSetup paperSize="14" scale="39" fitToHeight="5" orientation="landscape" r:id="rId1"/>
  <rowBreaks count="4" manualBreakCount="4">
    <brk id="16" max="16383" man="1"/>
    <brk id="25" max="16383" man="1"/>
    <brk id="32" max="16383" man="1"/>
    <brk id="40"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tabSelected="1" view="pageBreakPreview" topLeftCell="A22" zoomScale="60" zoomScaleNormal="55" workbookViewId="0">
      <selection activeCell="J18" sqref="J18"/>
    </sheetView>
  </sheetViews>
  <sheetFormatPr baseColWidth="10" defaultColWidth="14.85546875" defaultRowHeight="18.75" x14ac:dyDescent="0.3"/>
  <cols>
    <col min="1" max="1" width="14.85546875" style="149"/>
    <col min="2" max="2" width="6.85546875" style="208" customWidth="1"/>
    <col min="3" max="3" width="45.5703125" style="209" customWidth="1"/>
    <col min="4" max="4" width="28.140625" style="149" customWidth="1"/>
    <col min="5" max="5" width="22.85546875" style="149" customWidth="1"/>
    <col min="6" max="6" width="27.85546875" style="149" customWidth="1"/>
    <col min="7" max="7" width="35.42578125" style="149" customWidth="1"/>
    <col min="8" max="9" width="14.85546875" style="149"/>
    <col min="10" max="10" width="48.140625" style="248" customWidth="1"/>
    <col min="11" max="11" width="14.85546875" style="249"/>
    <col min="12" max="16384" width="14.85546875" style="149"/>
  </cols>
  <sheetData>
    <row r="1" spans="1:17" ht="14.25" customHeight="1" x14ac:dyDescent="0.3">
      <c r="A1" s="418" t="s">
        <v>539</v>
      </c>
      <c r="B1" s="419"/>
      <c r="C1" s="419"/>
      <c r="D1" s="419"/>
      <c r="E1" s="419"/>
      <c r="F1" s="419"/>
      <c r="G1" s="419"/>
      <c r="H1" s="419"/>
      <c r="I1" s="419"/>
      <c r="J1" s="419"/>
      <c r="K1" s="419"/>
      <c r="L1" s="419"/>
      <c r="M1" s="419"/>
      <c r="N1" s="419"/>
      <c r="O1" s="419"/>
      <c r="P1" s="419"/>
      <c r="Q1" s="420"/>
    </row>
    <row r="2" spans="1:17" ht="17.25" thickBot="1" x14ac:dyDescent="0.35">
      <c r="A2" s="421"/>
      <c r="B2" s="422"/>
      <c r="C2" s="422"/>
      <c r="D2" s="422"/>
      <c r="E2" s="422"/>
      <c r="F2" s="422"/>
      <c r="G2" s="422"/>
      <c r="H2" s="422"/>
      <c r="I2" s="422"/>
      <c r="J2" s="422"/>
      <c r="K2" s="422"/>
      <c r="L2" s="422"/>
      <c r="M2" s="422"/>
      <c r="N2" s="422"/>
      <c r="O2" s="422"/>
      <c r="P2" s="422"/>
      <c r="Q2" s="423"/>
    </row>
    <row r="3" spans="1:17" ht="17.25" thickBot="1" x14ac:dyDescent="0.35">
      <c r="A3" s="424" t="s">
        <v>540</v>
      </c>
      <c r="B3" s="425"/>
      <c r="C3" s="425"/>
      <c r="D3" s="425"/>
      <c r="E3" s="425"/>
      <c r="F3" s="425"/>
      <c r="G3" s="425"/>
      <c r="H3" s="425"/>
      <c r="I3" s="425"/>
      <c r="J3" s="425"/>
      <c r="K3" s="425"/>
      <c r="L3" s="425"/>
      <c r="M3" s="425"/>
      <c r="N3" s="425"/>
      <c r="O3" s="425"/>
      <c r="P3" s="425"/>
      <c r="Q3" s="426"/>
    </row>
    <row r="4" spans="1:17" ht="31.5" customHeight="1" x14ac:dyDescent="0.3">
      <c r="A4" s="427" t="s">
        <v>541</v>
      </c>
      <c r="B4" s="429" t="s">
        <v>542</v>
      </c>
      <c r="C4" s="430"/>
      <c r="D4" s="433" t="s">
        <v>13</v>
      </c>
      <c r="E4" s="433" t="s">
        <v>543</v>
      </c>
      <c r="F4" s="435" t="s">
        <v>544</v>
      </c>
      <c r="G4" s="433" t="s">
        <v>545</v>
      </c>
      <c r="H4" s="437" t="s">
        <v>546</v>
      </c>
      <c r="I4" s="439" t="s">
        <v>547</v>
      </c>
      <c r="J4" s="440"/>
      <c r="K4" s="441"/>
      <c r="L4" s="450" t="s">
        <v>548</v>
      </c>
      <c r="M4" s="434"/>
      <c r="N4" s="451"/>
      <c r="O4" s="452" t="s">
        <v>549</v>
      </c>
      <c r="P4" s="434"/>
      <c r="Q4" s="451"/>
    </row>
    <row r="5" spans="1:17" s="254" customFormat="1" ht="73.5" customHeight="1" x14ac:dyDescent="0.2">
      <c r="A5" s="428"/>
      <c r="B5" s="431"/>
      <c r="C5" s="432"/>
      <c r="D5" s="434"/>
      <c r="E5" s="434"/>
      <c r="F5" s="436"/>
      <c r="G5" s="434"/>
      <c r="H5" s="438"/>
      <c r="I5" s="250" t="s">
        <v>550</v>
      </c>
      <c r="J5" s="251" t="s">
        <v>494</v>
      </c>
      <c r="K5" s="252" t="s">
        <v>495</v>
      </c>
      <c r="L5" s="250" t="s">
        <v>550</v>
      </c>
      <c r="M5" s="251" t="s">
        <v>494</v>
      </c>
      <c r="N5" s="252" t="s">
        <v>495</v>
      </c>
      <c r="O5" s="253" t="s">
        <v>550</v>
      </c>
      <c r="P5" s="251" t="s">
        <v>494</v>
      </c>
      <c r="Q5" s="252" t="s">
        <v>495</v>
      </c>
    </row>
    <row r="6" spans="1:17" s="150" customFormat="1" ht="126" x14ac:dyDescent="0.3">
      <c r="A6" s="443" t="s">
        <v>551</v>
      </c>
      <c r="B6" s="453">
        <v>1</v>
      </c>
      <c r="C6" s="454" t="s">
        <v>552</v>
      </c>
      <c r="D6" s="151" t="s">
        <v>553</v>
      </c>
      <c r="E6" s="151" t="s">
        <v>554</v>
      </c>
      <c r="F6" s="151" t="s">
        <v>555</v>
      </c>
      <c r="G6" s="152" t="s">
        <v>556</v>
      </c>
      <c r="H6" s="153">
        <v>43524</v>
      </c>
      <c r="I6" s="142">
        <v>1</v>
      </c>
      <c r="J6" s="246" t="s">
        <v>557</v>
      </c>
      <c r="K6" s="255" t="s">
        <v>558</v>
      </c>
      <c r="L6" s="143"/>
      <c r="M6" s="144"/>
      <c r="N6" s="145"/>
      <c r="O6" s="146"/>
      <c r="P6" s="144"/>
      <c r="Q6" s="145"/>
    </row>
    <row r="7" spans="1:17" s="150" customFormat="1" ht="90" x14ac:dyDescent="0.3">
      <c r="A7" s="443"/>
      <c r="B7" s="453"/>
      <c r="C7" s="454"/>
      <c r="D7" s="151" t="s">
        <v>559</v>
      </c>
      <c r="E7" s="151" t="s">
        <v>560</v>
      </c>
      <c r="F7" s="151" t="s">
        <v>555</v>
      </c>
      <c r="G7" s="152" t="s">
        <v>561</v>
      </c>
      <c r="H7" s="153">
        <v>43524</v>
      </c>
      <c r="I7" s="147">
        <v>83.7</v>
      </c>
      <c r="J7" s="246" t="s">
        <v>557</v>
      </c>
      <c r="K7" s="255" t="s">
        <v>558</v>
      </c>
      <c r="L7" s="143"/>
      <c r="M7" s="144"/>
      <c r="N7" s="145"/>
      <c r="O7" s="146"/>
      <c r="P7" s="144"/>
      <c r="Q7" s="145"/>
    </row>
    <row r="8" spans="1:17" s="150" customFormat="1" ht="144" x14ac:dyDescent="0.3">
      <c r="A8" s="443"/>
      <c r="B8" s="154">
        <v>2</v>
      </c>
      <c r="C8" s="155" t="s">
        <v>562</v>
      </c>
      <c r="D8" s="151" t="s">
        <v>563</v>
      </c>
      <c r="E8" s="151" t="s">
        <v>564</v>
      </c>
      <c r="F8" s="151" t="s">
        <v>565</v>
      </c>
      <c r="G8" s="152" t="s">
        <v>566</v>
      </c>
      <c r="H8" s="153">
        <v>43585</v>
      </c>
      <c r="I8" s="142">
        <v>0</v>
      </c>
      <c r="J8" s="246" t="s">
        <v>657</v>
      </c>
      <c r="K8" s="256"/>
      <c r="L8" s="143"/>
      <c r="M8" s="144"/>
      <c r="N8" s="145"/>
      <c r="O8" s="146"/>
      <c r="P8" s="144"/>
      <c r="Q8" s="145"/>
    </row>
    <row r="9" spans="1:17" s="150" customFormat="1" ht="198" x14ac:dyDescent="0.3">
      <c r="A9" s="443" t="s">
        <v>567</v>
      </c>
      <c r="B9" s="156">
        <v>3</v>
      </c>
      <c r="C9" s="155" t="s">
        <v>568</v>
      </c>
      <c r="D9" s="151" t="s">
        <v>569</v>
      </c>
      <c r="E9" s="151" t="s">
        <v>570</v>
      </c>
      <c r="F9" s="151" t="s">
        <v>571</v>
      </c>
      <c r="G9" s="157" t="s">
        <v>572</v>
      </c>
      <c r="H9" s="158" t="s">
        <v>573</v>
      </c>
      <c r="I9" s="148">
        <v>1</v>
      </c>
      <c r="J9" s="246" t="s">
        <v>658</v>
      </c>
      <c r="K9" s="255" t="s">
        <v>659</v>
      </c>
      <c r="L9" s="143"/>
      <c r="M9" s="144"/>
      <c r="N9" s="145"/>
      <c r="O9" s="146"/>
      <c r="P9" s="144"/>
      <c r="Q9" s="145"/>
    </row>
    <row r="10" spans="1:17" s="150" customFormat="1" ht="90" x14ac:dyDescent="0.3">
      <c r="A10" s="443"/>
      <c r="B10" s="156">
        <v>4</v>
      </c>
      <c r="C10" s="155" t="s">
        <v>574</v>
      </c>
      <c r="D10" s="151" t="s">
        <v>575</v>
      </c>
      <c r="E10" s="151" t="s">
        <v>575</v>
      </c>
      <c r="F10" s="151" t="s">
        <v>576</v>
      </c>
      <c r="G10" s="157" t="s">
        <v>577</v>
      </c>
      <c r="H10" s="158">
        <v>43830</v>
      </c>
      <c r="I10" s="159"/>
      <c r="J10" s="157" t="s">
        <v>660</v>
      </c>
      <c r="K10" s="257"/>
      <c r="L10" s="159"/>
      <c r="M10" s="160"/>
      <c r="N10" s="161"/>
      <c r="O10" s="162"/>
      <c r="P10" s="160"/>
      <c r="Q10" s="161"/>
    </row>
    <row r="11" spans="1:17" s="150" customFormat="1" ht="270" x14ac:dyDescent="0.3">
      <c r="A11" s="443"/>
      <c r="B11" s="156">
        <v>5</v>
      </c>
      <c r="C11" s="155" t="s">
        <v>578</v>
      </c>
      <c r="D11" s="163" t="s">
        <v>579</v>
      </c>
      <c r="E11" s="151" t="s">
        <v>580</v>
      </c>
      <c r="F11" s="151" t="s">
        <v>581</v>
      </c>
      <c r="G11" s="152" t="s">
        <v>582</v>
      </c>
      <c r="H11" s="164" t="s">
        <v>583</v>
      </c>
      <c r="I11" s="159"/>
      <c r="J11" s="157" t="s">
        <v>660</v>
      </c>
      <c r="K11" s="257"/>
      <c r="L11" s="159"/>
      <c r="M11" s="160"/>
      <c r="N11" s="161"/>
      <c r="O11" s="162"/>
      <c r="P11" s="160"/>
      <c r="Q11" s="161"/>
    </row>
    <row r="12" spans="1:17" s="150" customFormat="1" ht="272.25" customHeight="1" x14ac:dyDescent="0.3">
      <c r="A12" s="443"/>
      <c r="B12" s="154">
        <v>6</v>
      </c>
      <c r="C12" s="165" t="s">
        <v>584</v>
      </c>
      <c r="D12" s="151" t="s">
        <v>585</v>
      </c>
      <c r="E12" s="151" t="s">
        <v>586</v>
      </c>
      <c r="F12" s="163" t="s">
        <v>587</v>
      </c>
      <c r="G12" s="157" t="s">
        <v>588</v>
      </c>
      <c r="H12" s="158" t="s">
        <v>589</v>
      </c>
      <c r="I12" s="159"/>
      <c r="J12" s="157" t="s">
        <v>660</v>
      </c>
      <c r="K12" s="257"/>
      <c r="L12" s="159"/>
      <c r="M12" s="160"/>
      <c r="N12" s="161"/>
      <c r="O12" s="162"/>
      <c r="P12" s="160"/>
      <c r="Q12" s="161"/>
    </row>
    <row r="13" spans="1:17" s="150" customFormat="1" ht="146.25" customHeight="1" x14ac:dyDescent="0.3">
      <c r="A13" s="443"/>
      <c r="B13" s="166">
        <v>7</v>
      </c>
      <c r="C13" s="167" t="s">
        <v>590</v>
      </c>
      <c r="D13" s="163" t="s">
        <v>591</v>
      </c>
      <c r="E13" s="168" t="s">
        <v>592</v>
      </c>
      <c r="F13" s="151" t="s">
        <v>15</v>
      </c>
      <c r="G13" s="157" t="s">
        <v>593</v>
      </c>
      <c r="H13" s="164" t="s">
        <v>594</v>
      </c>
      <c r="I13" s="212">
        <v>300</v>
      </c>
      <c r="J13" s="152" t="s">
        <v>661</v>
      </c>
      <c r="K13" s="258" t="s">
        <v>662</v>
      </c>
      <c r="L13" s="159"/>
      <c r="M13" s="160"/>
      <c r="N13" s="161"/>
      <c r="O13" s="162"/>
      <c r="P13" s="160"/>
      <c r="Q13" s="161"/>
    </row>
    <row r="14" spans="1:17" s="150" customFormat="1" ht="117" customHeight="1" thickBot="1" x14ac:dyDescent="0.35">
      <c r="A14" s="447"/>
      <c r="B14" s="169">
        <v>8</v>
      </c>
      <c r="C14" s="170" t="s">
        <v>595</v>
      </c>
      <c r="D14" s="171" t="s">
        <v>596</v>
      </c>
      <c r="E14" s="172" t="s">
        <v>597</v>
      </c>
      <c r="F14" s="172" t="s">
        <v>598</v>
      </c>
      <c r="G14" s="173" t="s">
        <v>599</v>
      </c>
      <c r="H14" s="174" t="s">
        <v>600</v>
      </c>
      <c r="I14" s="159"/>
      <c r="J14" s="157" t="s">
        <v>660</v>
      </c>
      <c r="K14" s="257"/>
      <c r="L14" s="159"/>
      <c r="M14" s="160"/>
      <c r="N14" s="161"/>
      <c r="O14" s="162"/>
      <c r="P14" s="160"/>
      <c r="Q14" s="161"/>
    </row>
    <row r="15" spans="1:17" ht="177" customHeight="1" x14ac:dyDescent="0.3">
      <c r="A15" s="442" t="s">
        <v>601</v>
      </c>
      <c r="B15" s="175">
        <v>9</v>
      </c>
      <c r="C15" s="176" t="s">
        <v>602</v>
      </c>
      <c r="D15" s="177" t="s">
        <v>603</v>
      </c>
      <c r="E15" s="178" t="s">
        <v>604</v>
      </c>
      <c r="F15" s="179" t="s">
        <v>647</v>
      </c>
      <c r="G15" s="179" t="s">
        <v>605</v>
      </c>
      <c r="H15" s="180">
        <v>43830</v>
      </c>
      <c r="I15" s="181"/>
      <c r="J15" s="157" t="s">
        <v>660</v>
      </c>
      <c r="K15" s="259"/>
      <c r="L15" s="181"/>
      <c r="M15" s="182"/>
      <c r="N15" s="183"/>
      <c r="O15" s="184"/>
      <c r="P15" s="182"/>
      <c r="Q15" s="183"/>
    </row>
    <row r="16" spans="1:17" ht="197.25" customHeight="1" x14ac:dyDescent="0.3">
      <c r="A16" s="443"/>
      <c r="B16" s="156">
        <v>10</v>
      </c>
      <c r="C16" s="185" t="s">
        <v>606</v>
      </c>
      <c r="D16" s="163" t="s">
        <v>607</v>
      </c>
      <c r="E16" s="168" t="s">
        <v>608</v>
      </c>
      <c r="F16" s="163" t="s">
        <v>609</v>
      </c>
      <c r="G16" s="151" t="s">
        <v>610</v>
      </c>
      <c r="H16" s="153">
        <v>43830</v>
      </c>
      <c r="I16" s="181"/>
      <c r="J16" s="157" t="s">
        <v>660</v>
      </c>
      <c r="K16" s="259"/>
      <c r="L16" s="181"/>
      <c r="M16" s="182"/>
      <c r="N16" s="183"/>
      <c r="O16" s="184"/>
      <c r="P16" s="182"/>
      <c r="Q16" s="183"/>
    </row>
    <row r="17" spans="1:17" ht="118.5" customHeight="1" x14ac:dyDescent="0.3">
      <c r="A17" s="443"/>
      <c r="B17" s="154">
        <v>11</v>
      </c>
      <c r="C17" s="185" t="s">
        <v>595</v>
      </c>
      <c r="D17" s="163" t="s">
        <v>596</v>
      </c>
      <c r="E17" s="151" t="s">
        <v>597</v>
      </c>
      <c r="F17" s="151" t="s">
        <v>598</v>
      </c>
      <c r="G17" s="163" t="s">
        <v>599</v>
      </c>
      <c r="H17" s="164" t="s">
        <v>600</v>
      </c>
      <c r="I17" s="181"/>
      <c r="J17" s="157" t="s">
        <v>660</v>
      </c>
      <c r="K17" s="259"/>
      <c r="L17" s="181"/>
      <c r="M17" s="182"/>
      <c r="N17" s="183"/>
      <c r="O17" s="184"/>
      <c r="P17" s="182"/>
      <c r="Q17" s="183"/>
    </row>
    <row r="18" spans="1:17" ht="285.75" customHeight="1" thickBot="1" x14ac:dyDescent="0.35">
      <c r="A18" s="444"/>
      <c r="B18" s="186">
        <v>12</v>
      </c>
      <c r="C18" s="187" t="s">
        <v>611</v>
      </c>
      <c r="D18" s="188" t="s">
        <v>612</v>
      </c>
      <c r="E18" s="189" t="s">
        <v>613</v>
      </c>
      <c r="F18" s="189" t="s">
        <v>614</v>
      </c>
      <c r="G18" s="188" t="s">
        <v>615</v>
      </c>
      <c r="H18" s="190">
        <v>43517</v>
      </c>
      <c r="I18" s="213">
        <v>1</v>
      </c>
      <c r="J18" s="247" t="s">
        <v>663</v>
      </c>
      <c r="K18" s="260" t="s">
        <v>664</v>
      </c>
      <c r="L18" s="181"/>
      <c r="M18" s="182"/>
      <c r="N18" s="183"/>
      <c r="O18" s="184"/>
      <c r="P18" s="182"/>
      <c r="Q18" s="183"/>
    </row>
    <row r="19" spans="1:17" ht="180" x14ac:dyDescent="0.3">
      <c r="A19" s="445"/>
      <c r="B19" s="191">
        <v>13</v>
      </c>
      <c r="C19" s="192" t="s">
        <v>616</v>
      </c>
      <c r="D19" s="193" t="s">
        <v>617</v>
      </c>
      <c r="E19" s="194" t="s">
        <v>618</v>
      </c>
      <c r="F19" s="194" t="s">
        <v>619</v>
      </c>
      <c r="G19" s="195" t="s">
        <v>620</v>
      </c>
      <c r="H19" s="196">
        <v>43861</v>
      </c>
      <c r="I19" s="181"/>
      <c r="J19" s="157" t="s">
        <v>660</v>
      </c>
      <c r="K19" s="259"/>
      <c r="L19" s="181"/>
      <c r="M19" s="182"/>
      <c r="N19" s="183"/>
      <c r="O19" s="184"/>
      <c r="P19" s="182"/>
      <c r="Q19" s="183"/>
    </row>
    <row r="20" spans="1:17" ht="143.25" customHeight="1" x14ac:dyDescent="0.3">
      <c r="A20" s="446"/>
      <c r="B20" s="197">
        <v>14</v>
      </c>
      <c r="C20" s="155" t="s">
        <v>621</v>
      </c>
      <c r="D20" s="163" t="s">
        <v>622</v>
      </c>
      <c r="E20" s="151" t="s">
        <v>623</v>
      </c>
      <c r="F20" s="151" t="s">
        <v>624</v>
      </c>
      <c r="G20" s="152" t="s">
        <v>625</v>
      </c>
      <c r="H20" s="198">
        <v>43830</v>
      </c>
      <c r="I20" s="181"/>
      <c r="J20" s="157" t="s">
        <v>660</v>
      </c>
      <c r="K20" s="259"/>
      <c r="L20" s="181"/>
      <c r="M20" s="182"/>
      <c r="N20" s="183"/>
      <c r="O20" s="184"/>
      <c r="P20" s="182"/>
      <c r="Q20" s="183"/>
    </row>
    <row r="21" spans="1:17" ht="177.75" customHeight="1" x14ac:dyDescent="0.3">
      <c r="A21" s="446"/>
      <c r="B21" s="197">
        <v>15</v>
      </c>
      <c r="C21" s="155" t="s">
        <v>626</v>
      </c>
      <c r="D21" s="163" t="s">
        <v>627</v>
      </c>
      <c r="E21" s="163" t="s">
        <v>628</v>
      </c>
      <c r="F21" s="163" t="s">
        <v>629</v>
      </c>
      <c r="G21" s="157" t="s">
        <v>630</v>
      </c>
      <c r="H21" s="158" t="s">
        <v>631</v>
      </c>
      <c r="I21" s="181"/>
      <c r="J21" s="157" t="s">
        <v>660</v>
      </c>
      <c r="K21" s="259"/>
      <c r="L21" s="181"/>
      <c r="M21" s="182"/>
      <c r="N21" s="183"/>
      <c r="O21" s="184"/>
      <c r="P21" s="182"/>
      <c r="Q21" s="183"/>
    </row>
    <row r="22" spans="1:17" ht="194.25" customHeight="1" x14ac:dyDescent="0.3">
      <c r="A22" s="447" t="s">
        <v>632</v>
      </c>
      <c r="B22" s="197">
        <v>16</v>
      </c>
      <c r="C22" s="155" t="s">
        <v>633</v>
      </c>
      <c r="D22" s="163" t="s">
        <v>634</v>
      </c>
      <c r="E22" s="163" t="s">
        <v>635</v>
      </c>
      <c r="F22" s="168" t="s">
        <v>636</v>
      </c>
      <c r="G22" s="157" t="s">
        <v>637</v>
      </c>
      <c r="H22" s="158" t="s">
        <v>600</v>
      </c>
      <c r="I22" s="181"/>
      <c r="J22" s="157" t="s">
        <v>660</v>
      </c>
      <c r="K22" s="259"/>
      <c r="L22" s="181"/>
      <c r="M22" s="182"/>
      <c r="N22" s="183"/>
      <c r="O22" s="184"/>
      <c r="P22" s="182"/>
      <c r="Q22" s="183"/>
    </row>
    <row r="23" spans="1:17" ht="135" customHeight="1" x14ac:dyDescent="0.3">
      <c r="A23" s="448"/>
      <c r="B23" s="199">
        <v>17</v>
      </c>
      <c r="C23" s="155" t="s">
        <v>638</v>
      </c>
      <c r="D23" s="163" t="s">
        <v>639</v>
      </c>
      <c r="E23" s="151" t="s">
        <v>640</v>
      </c>
      <c r="F23" s="163" t="s">
        <v>641</v>
      </c>
      <c r="G23" s="157" t="s">
        <v>642</v>
      </c>
      <c r="H23" s="198">
        <v>43830</v>
      </c>
      <c r="I23" s="181"/>
      <c r="J23" s="157" t="s">
        <v>660</v>
      </c>
      <c r="K23" s="259"/>
      <c r="L23" s="181"/>
      <c r="M23" s="182"/>
      <c r="N23" s="183"/>
      <c r="O23" s="184"/>
      <c r="P23" s="182"/>
      <c r="Q23" s="183"/>
    </row>
    <row r="24" spans="1:17" ht="160.5" customHeight="1" thickBot="1" x14ac:dyDescent="0.35">
      <c r="A24" s="449"/>
      <c r="B24" s="200">
        <v>18</v>
      </c>
      <c r="C24" s="201" t="s">
        <v>643</v>
      </c>
      <c r="D24" s="188" t="s">
        <v>644</v>
      </c>
      <c r="E24" s="189" t="s">
        <v>115</v>
      </c>
      <c r="F24" s="188" t="s">
        <v>645</v>
      </c>
      <c r="G24" s="202" t="s">
        <v>646</v>
      </c>
      <c r="H24" s="203">
        <v>43830</v>
      </c>
      <c r="I24" s="204"/>
      <c r="J24" s="202" t="s">
        <v>660</v>
      </c>
      <c r="K24" s="261"/>
      <c r="L24" s="204"/>
      <c r="M24" s="205"/>
      <c r="N24" s="206"/>
      <c r="O24" s="207"/>
      <c r="P24" s="205"/>
      <c r="Q24" s="206"/>
    </row>
  </sheetData>
  <mergeCells count="19">
    <mergeCell ref="A15:A18"/>
    <mergeCell ref="A19:A21"/>
    <mergeCell ref="A22:A24"/>
    <mergeCell ref="L4:N4"/>
    <mergeCell ref="O4:Q4"/>
    <mergeCell ref="A6:A8"/>
    <mergeCell ref="B6:B7"/>
    <mergeCell ref="C6:C7"/>
    <mergeCell ref="A9:A14"/>
    <mergeCell ref="A1:Q2"/>
    <mergeCell ref="A3:Q3"/>
    <mergeCell ref="A4:A5"/>
    <mergeCell ref="B4:C5"/>
    <mergeCell ref="D4:D5"/>
    <mergeCell ref="E4:E5"/>
    <mergeCell ref="F4:F5"/>
    <mergeCell ref="G4:G5"/>
    <mergeCell ref="H4:H5"/>
    <mergeCell ref="I4:K4"/>
  </mergeCells>
  <pageMargins left="0.70866141732283472" right="0.70866141732283472" top="0.74803149606299213" bottom="0.74803149606299213" header="0.31496062992125984" footer="0.31496062992125984"/>
  <pageSetup paperSize="14" scale="53"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PAAC DEF</vt:lpstr>
      <vt:lpstr>Mapa Riesgos Corrupcion</vt:lpstr>
      <vt:lpstr>Rendición de Ctas</vt:lpstr>
      <vt:lpstr>'PAAC DEF'!Área_de_impresión</vt:lpstr>
      <vt:lpstr>'Rendición de Ctas'!Área_de_impresión</vt:lpstr>
      <vt:lpstr>'Mapa Riesgos Corrupcion'!Títulos_a_imprimir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PARRA MARTINEZ</dc:creator>
  <cp:lastModifiedBy>CAROLINA PARRA MARTINEZ</cp:lastModifiedBy>
  <cp:lastPrinted>2019-05-10T20:42:12Z</cp:lastPrinted>
  <dcterms:created xsi:type="dcterms:W3CDTF">2019-01-16T20:31:29Z</dcterms:created>
  <dcterms:modified xsi:type="dcterms:W3CDTF">2019-07-05T18:19:06Z</dcterms:modified>
</cp:coreProperties>
</file>